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Kryci list" sheetId="1" r:id="rId1"/>
    <sheet name="Rekapitulacia" sheetId="2" r:id="rId2"/>
    <sheet name="Prehlad" sheetId="3" r:id="rId3"/>
    <sheet name="Figury" sheetId="4" r:id="rId4"/>
  </sheets>
  <definedNames>
    <definedName name="fakt1R">#REF!</definedName>
    <definedName name="_xlnm.Print_Titles" localSheetId="3">'Figury'!$8:$10</definedName>
    <definedName name="_xlnm.Print_Titles" localSheetId="2">'Prehlad'!$8:$10</definedName>
    <definedName name="_xlnm.Print_Titles" localSheetId="1">'Rekapitulacia'!$8:$10</definedName>
    <definedName name="_xlnm.Print_Area" localSheetId="3">'Figury'!$A:$D</definedName>
    <definedName name="_xlnm.Print_Area" localSheetId="0">'Kryci list'!$A:$J</definedName>
    <definedName name="_xlnm.Print_Area" localSheetId="2">'Prehlad'!$A:$O</definedName>
    <definedName name="_xlnm.Print_Area" localSheetId="1">'Rekapitulacia'!$A:$F</definedName>
  </definedNames>
  <calcPr fullCalcOnLoad="1"/>
</workbook>
</file>

<file path=xl/sharedStrings.xml><?xml version="1.0" encoding="utf-8"?>
<sst xmlns="http://schemas.openxmlformats.org/spreadsheetml/2006/main" count="475" uniqueCount="236">
  <si>
    <t>a</t>
  </si>
  <si>
    <t>Dodávateľ:</t>
  </si>
  <si>
    <t>Odberateľ:</t>
  </si>
  <si>
    <t xml:space="preserve"> </t>
  </si>
  <si>
    <t>DPH</t>
  </si>
  <si>
    <t>V module</t>
  </si>
  <si>
    <t>Hlavička1</t>
  </si>
  <si>
    <t>Mena</t>
  </si>
  <si>
    <t>Hlavička2</t>
  </si>
  <si>
    <t>Obdobie</t>
  </si>
  <si>
    <t>Miesto:</t>
  </si>
  <si>
    <t>Rozpočet</t>
  </si>
  <si>
    <t>Krycí list rozpočtu v</t>
  </si>
  <si>
    <t>EUR</t>
  </si>
  <si>
    <t>Čerpanie</t>
  </si>
  <si>
    <t>Krycí list splátky v</t>
  </si>
  <si>
    <t>za obdobie</t>
  </si>
  <si>
    <t>Mesiac 2011</t>
  </si>
  <si>
    <t>VK</t>
  </si>
  <si>
    <t>Krycí list výrobnej kalkulácie v</t>
  </si>
  <si>
    <t xml:space="preserve">Rozpočet: </t>
  </si>
  <si>
    <t xml:space="preserve">Zmluva č.: </t>
  </si>
  <si>
    <t>Spracoval:</t>
  </si>
  <si>
    <t>Dňa:</t>
  </si>
  <si>
    <t>VF</t>
  </si>
  <si>
    <t>IČO:</t>
  </si>
  <si>
    <t>DIČ:</t>
  </si>
  <si>
    <t>Projektant: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</si>
  <si>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</si>
  <si>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</si>
  <si>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</si>
  <si>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</si>
  <si>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</si>
  <si>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</si>
  <si>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</si>
  <si>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</si>
  <si>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</si>
  <si>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</si>
  <si>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</si>
  <si>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</si>
  <si>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</si>
  <si>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</si>
  <si>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</si>
  <si>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</si>
  <si>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</si>
  <si>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</si>
  <si>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</si>
  <si>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</si>
  <si>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</si>
  <si>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</si>
  <si>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</si>
  <si>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</si>
  <si>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</si>
  <si>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</si>
  <si>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</si>
  <si>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</si>
  <si>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</si>
  <si>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</si>
  <si>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</si>
  <si>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 xml:space="preserve">Spracoval: </t>
  </si>
  <si>
    <t>Rekapitulácia rozpočtu v</t>
  </si>
  <si>
    <t xml:space="preserve">Dodávateľ: </t>
  </si>
  <si>
    <t>Rekapitulácia splátky v</t>
  </si>
  <si>
    <t>Rekapitulácia výrobnej kalkulácie v</t>
  </si>
  <si>
    <t>Popis položky, stavebného dielu, remesla</t>
  </si>
  <si>
    <t>Špecifikovaný</t>
  </si>
  <si>
    <t>Spolu</t>
  </si>
  <si>
    <t>Hmotnosť v tonách</t>
  </si>
  <si>
    <t>Suť v tonách</t>
  </si>
  <si>
    <t>materiál</t>
  </si>
  <si>
    <t>Nh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</si>
  <si>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</si>
  <si>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</si>
  <si>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</si>
  <si>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</si>
  <si>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</si>
  <si>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</si>
  <si>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</si>
  <si>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</si>
  <si>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</si>
  <si>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</si>
  <si>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</si>
  <si>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</si>
  <si>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</si>
  <si>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</si>
  <si>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</si>
  <si>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</si>
  <si>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</si>
  <si>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</si>
  <si>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</si>
  <si>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</si>
  <si>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</si>
  <si>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</si>
  <si>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</si>
  <si>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</si>
  <si>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</si>
  <si>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</si>
  <si>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</si>
  <si>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</si>
  <si>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</si>
  <si>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</si>
  <si>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</si>
  <si>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</si>
  <si>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</si>
  <si>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Názov figúry</t>
  </si>
  <si>
    <t>Popis figúry</t>
  </si>
  <si>
    <t>Aritmetický výraz</t>
  </si>
  <si>
    <t>Hodnota</t>
  </si>
  <si>
    <t xml:space="preserve">Odberateľ: Obec Zborov nad Bystricou </t>
  </si>
  <si>
    <t xml:space="preserve">Spracoval:                                         </t>
  </si>
  <si>
    <t xml:space="preserve">Projektant: ARCHEKTA, s.r.o. Ing.Mikovčák Stanislav </t>
  </si>
  <si>
    <t xml:space="preserve">JKSO : </t>
  </si>
  <si>
    <t>Stavba : Autobusová zastávka - Zborov nad Bystricou - Pod Rubáňom - smer Nová Bystrica</t>
  </si>
  <si>
    <t>Objekt : SO 03 Dažďová kanalizácia</t>
  </si>
  <si>
    <t>HLUBINA Stanislav</t>
  </si>
  <si>
    <t>Ceny</t>
  </si>
  <si>
    <t>JKSO :</t>
  </si>
  <si>
    <t xml:space="preserve">Obec Zborov nad Bystricou </t>
  </si>
  <si>
    <t xml:space="preserve">ARCHEKTA, s.r.o. Ing.Mikovčák Stanislav 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</si>
  <si>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</si>
  <si>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</si>
  <si>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</si>
  <si>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</si>
  <si>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</si>
  <si>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</si>
  <si>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</si>
  <si>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</si>
  <si>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</si>
  <si>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</si>
  <si>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</si>
  <si>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PRÁCE A DODÁVKY HSV</t>
  </si>
  <si>
    <t>1 - ZEMNE PRÁCE</t>
  </si>
  <si>
    <t>272</t>
  </si>
  <si>
    <t xml:space="preserve">13220-1201   </t>
  </si>
  <si>
    <t>Hĺbenie rýh šírka do 2 m v horn. tr. 3 do 100 m3</t>
  </si>
  <si>
    <t>m3</t>
  </si>
  <si>
    <t xml:space="preserve">                    </t>
  </si>
  <si>
    <t>66,29*0,70*1,50 =   69,605</t>
  </si>
  <si>
    <t>rozšírenie výkopu pre šachty</t>
  </si>
  <si>
    <t>1,50*0,80*1,50*2 =   3,600</t>
  </si>
  <si>
    <t xml:space="preserve">16230-1102   </t>
  </si>
  <si>
    <t>Vodorovné premiestnenie výkopu do 1000 m horn. tr. 1-4</t>
  </si>
  <si>
    <t>prebytok výkopu</t>
  </si>
  <si>
    <t>23,202+6,96 =   30,162</t>
  </si>
  <si>
    <t xml:space="preserve">17120-1201   </t>
  </si>
  <si>
    <t>Uloženie sypaniny na skládku</t>
  </si>
  <si>
    <t>001</t>
  </si>
  <si>
    <t xml:space="preserve">17410-1001   </t>
  </si>
  <si>
    <t>Zásyp zhutnený jám, šachiet, rýh, zárezov alebo okolo objektov do 100 m3</t>
  </si>
  <si>
    <t>celkový objem po odpočte obsypu a lôžka</t>
  </si>
  <si>
    <t>73,205-23,202-6,96 =   43,043</t>
  </si>
  <si>
    <t xml:space="preserve">17510-1101   </t>
  </si>
  <si>
    <t>Obsyp potrubia bez prehodenia sypaniny</t>
  </si>
  <si>
    <t>66,29*0,70*0,50 =   23,202</t>
  </si>
  <si>
    <t>MAT</t>
  </si>
  <si>
    <t xml:space="preserve">583 313460   </t>
  </si>
  <si>
    <t>Kamenivo na lôžko a obsyp potrubia 0-4</t>
  </si>
  <si>
    <t>t</t>
  </si>
  <si>
    <t>23,202*1,80 =   41,764</t>
  </si>
  <si>
    <t xml:space="preserve">1 - ZEMNE PRÁCE  spolu: </t>
  </si>
  <si>
    <t>4 - VODOROVNÉ KONŠTRUKCIE</t>
  </si>
  <si>
    <t>271</t>
  </si>
  <si>
    <t xml:space="preserve">45157-3111   </t>
  </si>
  <si>
    <t>Lôžko pod potrubie, stoky v otvorenom výkope z piesku a štrkopiesku</t>
  </si>
  <si>
    <t>66,29*0,70*0,15 =   6,960</t>
  </si>
  <si>
    <t xml:space="preserve">4 - VODOROVNÉ KONŠTRUKCIE  spolu: </t>
  </si>
  <si>
    <t>8 - RÚROVÉ VEDENIA</t>
  </si>
  <si>
    <t xml:space="preserve">87138-3120   </t>
  </si>
  <si>
    <t>Montáž potrubia z kan. rúr PVC-U v otvor. výkope do 20 % do DN 200, tesnenie gum. krúžkami</t>
  </si>
  <si>
    <t>m</t>
  </si>
  <si>
    <t>"DN 150"               39,20 =   39,200</t>
  </si>
  <si>
    <t xml:space="preserve">87138-3121   </t>
  </si>
  <si>
    <t>Montáž potrubia z kan. rúr PVC-U v otvor. výkope do 20 % do DN 300, tesnenie gum. krúžkami</t>
  </si>
  <si>
    <t>"DN 200"               18,50 =   18,500</t>
  </si>
  <si>
    <t>"DN 250"                 8,59 =   8,590</t>
  </si>
  <si>
    <t xml:space="preserve">286 5P02111  </t>
  </si>
  <si>
    <t>Rúra kanalizačná PVC hladká SN8 160x4,7x1000</t>
  </si>
  <si>
    <t xml:space="preserve">286 5P02161  </t>
  </si>
  <si>
    <t>Rúra kanalizačná PVC hladká SN8 200x5,9x1000</t>
  </si>
  <si>
    <t xml:space="preserve">286 5P02211  </t>
  </si>
  <si>
    <t>Rúra kanalizačná PVC hladká SN8 250x7,3x1000</t>
  </si>
  <si>
    <t xml:space="preserve">286 5P0823   </t>
  </si>
  <si>
    <t>Krúžok tesniaci DN 150</t>
  </si>
  <si>
    <t>kus</t>
  </si>
  <si>
    <t xml:space="preserve">286 5P0824   </t>
  </si>
  <si>
    <t>Krúžok tesniaci DN 200</t>
  </si>
  <si>
    <t xml:space="preserve">286 5P0825   </t>
  </si>
  <si>
    <t>Krúžok tesniaci DN 250</t>
  </si>
  <si>
    <t xml:space="preserve">89136-5321   </t>
  </si>
  <si>
    <t>Montáž spätných klapiek DN 250</t>
  </si>
  <si>
    <t xml:space="preserve">422 8D0608   </t>
  </si>
  <si>
    <t>Klapka žabia - DN 250</t>
  </si>
  <si>
    <t xml:space="preserve">89210-1111   </t>
  </si>
  <si>
    <t>Skúška tesnosti kanalizačného potrubia DN do 200 vodou</t>
  </si>
  <si>
    <t xml:space="preserve">89210-1112   </t>
  </si>
  <si>
    <t>Skúška tesnosti kanalizačného potrubia DN 300 vodou</t>
  </si>
  <si>
    <t xml:space="preserve">89441-1111   </t>
  </si>
  <si>
    <t>Zhotovenie šachiet z bet. dielcov, dno betón C 25/30 na potrubí DN do 200</t>
  </si>
  <si>
    <t xml:space="preserve">89441-1121   </t>
  </si>
  <si>
    <t>Zhotovenie šachiet z bet. dielcov, dno betón C 25/30 na potrubí DN nad 200 do 300</t>
  </si>
  <si>
    <t xml:space="preserve">592 240270   </t>
  </si>
  <si>
    <t>Dno šachtové TZS</t>
  </si>
  <si>
    <t xml:space="preserve">592 241760   </t>
  </si>
  <si>
    <t>Prstenec vyrovnávací TBS 8/12 62,5x8x12</t>
  </si>
  <si>
    <t xml:space="preserve">592 243000   </t>
  </si>
  <si>
    <t>Skruž šachtová TBS 1-30 100x9x30</t>
  </si>
  <si>
    <t xml:space="preserve">592 243120   </t>
  </si>
  <si>
    <t>Skruž prechodová 1000/600 100x6,2x60</t>
  </si>
  <si>
    <t xml:space="preserve">89594-1211   </t>
  </si>
  <si>
    <t>Zhotovenie vpusti uličnej z betónových dielcov typ</t>
  </si>
  <si>
    <t xml:space="preserve">592 238500   </t>
  </si>
  <si>
    <t>Dno s výtokovým otvorom, napr. TBV 1A 45x33x5</t>
  </si>
  <si>
    <t xml:space="preserve">592 238580   </t>
  </si>
  <si>
    <t>Skruž horná, napr. TBV 5D 45x57x5</t>
  </si>
  <si>
    <t xml:space="preserve">592 238620   </t>
  </si>
  <si>
    <t>Skruž stredová, napr. TBV 6A 45x30x5</t>
  </si>
  <si>
    <t xml:space="preserve">592 238640   </t>
  </si>
  <si>
    <t>Prstenec vyrovnávací,napr.  TBV 10A 39x6x5</t>
  </si>
  <si>
    <t xml:space="preserve">592 238700   </t>
  </si>
  <si>
    <t>Kôš kalový</t>
  </si>
  <si>
    <t xml:space="preserve">89910-2111   </t>
  </si>
  <si>
    <t>Osadenie poklopov liatinových, oceľových s rámom nad 50 do 100 kg</t>
  </si>
  <si>
    <t xml:space="preserve">552 434420   </t>
  </si>
  <si>
    <t>Poklop vstupný šachtový d 600 D</t>
  </si>
  <si>
    <t xml:space="preserve">8 - RÚROVÉ VEDENIA  spolu: </t>
  </si>
  <si>
    <t>9 - OSTATNÉ KONŠTRUKCIE A PRÁCE</t>
  </si>
  <si>
    <t>311</t>
  </si>
  <si>
    <t xml:space="preserve">91951-1112   </t>
  </si>
  <si>
    <t>Vyustný objekt z lomového kameňa do beton. lôžka</t>
  </si>
  <si>
    <t xml:space="preserve">99827-1101   </t>
  </si>
  <si>
    <t>Presun hmôt pre lôžko a obsyp vonkajšieho vodovodného a kanalizačného potrubia</t>
  </si>
  <si>
    <t xml:space="preserve">9 - OSTATNÉ KONŠTRUKCIE A PRÁCE  spolu: </t>
  </si>
  <si>
    <t xml:space="preserve">PRÁCE A DODÁVKY HSV  spolu: </t>
  </si>
  <si>
    <t>Za rozpočet celkom</t>
  </si>
  <si>
    <t>Figura</t>
  </si>
  <si>
    <t xml:space="preserve">Dátum: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</si>
</sst>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#,##0.000"/>
    <numFmt numFmtId="183" formatCode="#,##0.00000"/>
    <numFmt numFmtId="184" formatCode="#,##0&quot; &quot;"/>
    <numFmt numFmtId="185" formatCode="#,##0.00&quot; &quot;"/>
    <numFmt numFmtId="186" formatCode="#,##0\ &quot;Sk&quot;"/>
    <numFmt numFmtId="187" formatCode="#,##0.00&quot; Sk&quot;;[Red]&quot;-&quot;#,##0.00&quot; Sk&quot;"/>
    <numFmt numFmtId="188" formatCode="#,##0&quot; Sk&quot;;&quot;-&quot;#,##0&quot; Sk&quot;"/>
    <numFmt numFmtId="189" formatCode="#,##0&quot; Sk&quot;;[Red]&quot;-&quot;#,##0&quot; Sk&quot;"/>
    <numFmt numFmtId="190" formatCode="#,##0.00&quot; Sk&quot;;&quot;-&quot;#,##0.00&quot; Sk&quot;"/>
    <numFmt numFmtId="191" formatCode="\ "/>
    <numFmt numFmtId="192" formatCode="0;0;"/>
    <numFmt numFmtId="193" formatCode="0.00;0;0"/>
    <numFmt numFmtId="194" formatCode="0.0%"/>
    <numFmt numFmtId="195" formatCode="#,##0&quot;  &quot;"/>
    <numFmt numFmtId="196" formatCode="#,##0\ _S_k"/>
    <numFmt numFmtId="197" formatCode="0.000"/>
    <numFmt numFmtId="198" formatCode="###,###,###,###.###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8"/>
      <color indexed="57"/>
      <name val="Calibri Light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81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 style="double"/>
      <bottom style="thin"/>
    </border>
    <border>
      <left style="double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medium"/>
      <right style="double"/>
      <top style="medium"/>
      <bottom style="double"/>
    </border>
    <border>
      <left>
        <color indexed="63"/>
      </left>
      <right style="double"/>
      <top style="hair"/>
      <bottom style="double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89" fontId="8" fillId="0" borderId="1">
      <alignment/>
      <protection/>
    </xf>
    <xf numFmtId="0" fontId="8" fillId="0" borderId="1" applyFont="0" applyFill="0">
      <alignment/>
      <protection/>
    </xf>
    <xf numFmtId="170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173" fontId="0" fillId="0" borderId="0" applyNumberFormat="0" applyFill="0" applyBorder="0" applyAlignment="0" applyProtection="0"/>
    <xf numFmtId="171" fontId="0" fillId="0" borderId="0" applyNumberFormat="0" applyFill="0" applyBorder="0" applyAlignment="0" applyProtection="0"/>
    <xf numFmtId="0" fontId="7" fillId="0" borderId="0">
      <alignment/>
      <protection/>
    </xf>
    <xf numFmtId="0" fontId="21" fillId="6" borderId="0" applyNumberFormat="0" applyBorder="0" applyAlignment="0" applyProtection="0"/>
    <xf numFmtId="0" fontId="14" fillId="11" borderId="3" applyNumberFormat="0" applyAlignment="0" applyProtection="0"/>
    <xf numFmtId="172" fontId="0" fillId="0" borderId="0" applyNumberFormat="0" applyFill="0" applyBorder="0" applyAlignment="0" applyProtection="0"/>
    <xf numFmtId="170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0" fillId="0" borderId="8" applyNumberFormat="0" applyFill="0" applyAlignment="0" applyProtection="0"/>
    <xf numFmtId="0" fontId="8" fillId="0" borderId="9" applyBorder="0">
      <alignment vertical="center"/>
      <protection/>
    </xf>
    <xf numFmtId="0" fontId="20" fillId="0" borderId="0" applyNumberFormat="0" applyFill="0" applyBorder="0" applyAlignment="0" applyProtection="0"/>
    <xf numFmtId="0" fontId="8" fillId="0" borderId="9">
      <alignment vertical="center"/>
      <protection/>
    </xf>
    <xf numFmtId="0" fontId="18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2" fillId="7" borderId="10" applyNumberFormat="0" applyAlignment="0" applyProtection="0"/>
    <xf numFmtId="0" fontId="23" fillId="12" borderId="10" applyNumberFormat="0" applyAlignment="0" applyProtection="0"/>
    <xf numFmtId="0" fontId="24" fillId="12" borderId="11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2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83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12" xfId="71" applyFont="1" applyBorder="1" applyAlignment="1">
      <alignment horizontal="left" vertical="center"/>
      <protection/>
    </xf>
    <xf numFmtId="0" fontId="4" fillId="0" borderId="13" xfId="71" applyFont="1" applyBorder="1" applyAlignment="1">
      <alignment horizontal="left" vertical="center"/>
      <protection/>
    </xf>
    <xf numFmtId="0" fontId="4" fillId="0" borderId="13" xfId="71" applyFont="1" applyBorder="1" applyAlignment="1">
      <alignment horizontal="right" vertical="center"/>
      <protection/>
    </xf>
    <xf numFmtId="0" fontId="4" fillId="0" borderId="14" xfId="71" applyFont="1" applyBorder="1" applyAlignment="1">
      <alignment horizontal="left" vertical="center"/>
      <protection/>
    </xf>
    <xf numFmtId="0" fontId="4" fillId="0" borderId="15" xfId="71" applyFont="1" applyBorder="1" applyAlignment="1">
      <alignment horizontal="left" vertical="center"/>
      <protection/>
    </xf>
    <xf numFmtId="0" fontId="4" fillId="0" borderId="16" xfId="71" applyFont="1" applyBorder="1" applyAlignment="1">
      <alignment horizontal="left" vertical="center"/>
      <protection/>
    </xf>
    <xf numFmtId="0" fontId="4" fillId="0" borderId="16" xfId="71" applyFont="1" applyBorder="1" applyAlignment="1">
      <alignment horizontal="right" vertical="center"/>
      <protection/>
    </xf>
    <xf numFmtId="0" fontId="4" fillId="0" borderId="17" xfId="71" applyFont="1" applyBorder="1" applyAlignment="1">
      <alignment horizontal="left" vertical="center"/>
      <protection/>
    </xf>
    <xf numFmtId="0" fontId="4" fillId="0" borderId="18" xfId="71" applyFont="1" applyBorder="1" applyAlignment="1">
      <alignment horizontal="left" vertical="center"/>
      <protection/>
    </xf>
    <xf numFmtId="0" fontId="4" fillId="0" borderId="19" xfId="71" applyFont="1" applyBorder="1" applyAlignment="1">
      <alignment horizontal="left" vertical="center"/>
      <protection/>
    </xf>
    <xf numFmtId="0" fontId="4" fillId="0" borderId="19" xfId="71" applyFont="1" applyBorder="1" applyAlignment="1">
      <alignment horizontal="right" vertical="center"/>
      <protection/>
    </xf>
    <xf numFmtId="0" fontId="4" fillId="0" borderId="20" xfId="71" applyFont="1" applyBorder="1" applyAlignment="1">
      <alignment horizontal="left" vertical="center"/>
      <protection/>
    </xf>
    <xf numFmtId="0" fontId="4" fillId="0" borderId="21" xfId="71" applyFont="1" applyBorder="1" applyAlignment="1">
      <alignment horizontal="left" vertical="center"/>
      <protection/>
    </xf>
    <xf numFmtId="0" fontId="4" fillId="0" borderId="22" xfId="71" applyFont="1" applyBorder="1" applyAlignment="1">
      <alignment horizontal="right" vertical="center"/>
      <protection/>
    </xf>
    <xf numFmtId="0" fontId="4" fillId="0" borderId="22" xfId="71" applyFont="1" applyBorder="1" applyAlignment="1">
      <alignment horizontal="left" vertical="center"/>
      <protection/>
    </xf>
    <xf numFmtId="0" fontId="4" fillId="0" borderId="23" xfId="71" applyFont="1" applyBorder="1" applyAlignment="1">
      <alignment horizontal="left" vertical="center"/>
      <protection/>
    </xf>
    <xf numFmtId="0" fontId="4" fillId="0" borderId="24" xfId="71" applyFont="1" applyBorder="1" applyAlignment="1">
      <alignment horizontal="right" vertical="center"/>
      <protection/>
    </xf>
    <xf numFmtId="0" fontId="4" fillId="0" borderId="24" xfId="71" applyFont="1" applyBorder="1" applyAlignment="1">
      <alignment horizontal="left" vertical="center"/>
      <protection/>
    </xf>
    <xf numFmtId="0" fontId="4" fillId="0" borderId="25" xfId="71" applyFont="1" applyBorder="1" applyAlignment="1">
      <alignment horizontal="left" vertical="center"/>
      <protection/>
    </xf>
    <xf numFmtId="0" fontId="4" fillId="0" borderId="26" xfId="71" applyFont="1" applyBorder="1" applyAlignment="1">
      <alignment horizontal="left" vertical="center"/>
      <protection/>
    </xf>
    <xf numFmtId="0" fontId="4" fillId="0" borderId="27" xfId="71" applyFont="1" applyBorder="1" applyAlignment="1">
      <alignment horizontal="left" vertical="center"/>
      <protection/>
    </xf>
    <xf numFmtId="0" fontId="4" fillId="0" borderId="28" xfId="71" applyFont="1" applyBorder="1" applyAlignment="1">
      <alignment horizontal="left" vertical="center"/>
      <protection/>
    </xf>
    <xf numFmtId="0" fontId="4" fillId="0" borderId="29" xfId="71" applyFont="1" applyBorder="1" applyAlignment="1">
      <alignment horizontal="left" vertical="center"/>
      <protection/>
    </xf>
    <xf numFmtId="0" fontId="4" fillId="0" borderId="30" xfId="71" applyFont="1" applyBorder="1" applyAlignment="1">
      <alignment horizontal="left" vertical="center"/>
      <protection/>
    </xf>
    <xf numFmtId="0" fontId="4" fillId="0" borderId="30" xfId="71" applyFont="1" applyBorder="1" applyAlignment="1">
      <alignment horizontal="center" vertical="center"/>
      <protection/>
    </xf>
    <xf numFmtId="0" fontId="4" fillId="0" borderId="31" xfId="71" applyFont="1" applyBorder="1" applyAlignment="1">
      <alignment horizontal="center" vertical="center"/>
      <protection/>
    </xf>
    <xf numFmtId="0" fontId="4" fillId="0" borderId="32" xfId="71" applyFont="1" applyBorder="1" applyAlignment="1">
      <alignment horizontal="center" vertical="center"/>
      <protection/>
    </xf>
    <xf numFmtId="0" fontId="4" fillId="0" borderId="33" xfId="71" applyFont="1" applyBorder="1" applyAlignment="1">
      <alignment horizontal="center" vertical="center"/>
      <protection/>
    </xf>
    <xf numFmtId="0" fontId="4" fillId="0" borderId="34" xfId="71" applyFont="1" applyBorder="1" applyAlignment="1">
      <alignment horizontal="center" vertical="center"/>
      <protection/>
    </xf>
    <xf numFmtId="0" fontId="4" fillId="0" borderId="35" xfId="71" applyFont="1" applyBorder="1" applyAlignment="1">
      <alignment horizontal="center" vertical="center"/>
      <protection/>
    </xf>
    <xf numFmtId="0" fontId="4" fillId="0" borderId="36" xfId="71" applyFont="1" applyBorder="1" applyAlignment="1">
      <alignment horizontal="left" vertical="center"/>
      <protection/>
    </xf>
    <xf numFmtId="0" fontId="4" fillId="0" borderId="37" xfId="71" applyFont="1" applyBorder="1" applyAlignment="1">
      <alignment horizontal="left" vertical="center"/>
      <protection/>
    </xf>
    <xf numFmtId="0" fontId="4" fillId="0" borderId="38" xfId="71" applyFont="1" applyBorder="1" applyAlignment="1">
      <alignment horizontal="center" vertical="center"/>
      <protection/>
    </xf>
    <xf numFmtId="0" fontId="4" fillId="0" borderId="9" xfId="71" applyFont="1" applyBorder="1" applyAlignment="1">
      <alignment horizontal="left" vertical="center"/>
      <protection/>
    </xf>
    <xf numFmtId="0" fontId="4" fillId="0" borderId="39" xfId="71" applyFont="1" applyBorder="1" applyAlignment="1">
      <alignment horizontal="left" vertical="center"/>
      <protection/>
    </xf>
    <xf numFmtId="0" fontId="4" fillId="0" borderId="40" xfId="71" applyFont="1" applyBorder="1" applyAlignment="1">
      <alignment horizontal="center" vertical="center"/>
      <protection/>
    </xf>
    <xf numFmtId="0" fontId="4" fillId="0" borderId="41" xfId="71" applyFont="1" applyBorder="1" applyAlignment="1">
      <alignment horizontal="left" vertical="center"/>
      <protection/>
    </xf>
    <xf numFmtId="0" fontId="4" fillId="0" borderId="42" xfId="71" applyFont="1" applyBorder="1" applyAlignment="1">
      <alignment horizontal="center" vertical="center"/>
      <protection/>
    </xf>
    <xf numFmtId="0" fontId="4" fillId="0" borderId="43" xfId="71" applyFont="1" applyBorder="1" applyAlignment="1">
      <alignment horizontal="left" vertical="center"/>
      <protection/>
    </xf>
    <xf numFmtId="10" fontId="4" fillId="0" borderId="43" xfId="71" applyNumberFormat="1" applyFont="1" applyBorder="1" applyAlignment="1">
      <alignment horizontal="right" vertical="center"/>
      <protection/>
    </xf>
    <xf numFmtId="0" fontId="4" fillId="0" borderId="44" xfId="71" applyFont="1" applyBorder="1" applyAlignment="1">
      <alignment horizontal="left" vertical="center"/>
      <protection/>
    </xf>
    <xf numFmtId="0" fontId="4" fillId="0" borderId="42" xfId="71" applyFont="1" applyBorder="1" applyAlignment="1">
      <alignment horizontal="right" vertical="center"/>
      <protection/>
    </xf>
    <xf numFmtId="0" fontId="4" fillId="0" borderId="45" xfId="71" applyFont="1" applyBorder="1" applyAlignment="1">
      <alignment horizontal="center" vertical="center"/>
      <protection/>
    </xf>
    <xf numFmtId="0" fontId="4" fillId="0" borderId="46" xfId="71" applyFont="1" applyBorder="1" applyAlignment="1">
      <alignment horizontal="left" vertical="center"/>
      <protection/>
    </xf>
    <xf numFmtId="0" fontId="4" fillId="0" borderId="46" xfId="71" applyFont="1" applyBorder="1" applyAlignment="1">
      <alignment horizontal="right" vertical="center"/>
      <protection/>
    </xf>
    <xf numFmtId="0" fontId="4" fillId="0" borderId="47" xfId="71" applyFont="1" applyBorder="1" applyAlignment="1">
      <alignment horizontal="right" vertical="center"/>
      <protection/>
    </xf>
    <xf numFmtId="3" fontId="4" fillId="0" borderId="0" xfId="71" applyNumberFormat="1" applyFont="1" applyBorder="1" applyAlignment="1">
      <alignment horizontal="right" vertical="center"/>
      <protection/>
    </xf>
    <xf numFmtId="0" fontId="4" fillId="0" borderId="45" xfId="71" applyFont="1" applyBorder="1" applyAlignment="1">
      <alignment horizontal="left" vertical="center"/>
      <protection/>
    </xf>
    <xf numFmtId="0" fontId="4" fillId="0" borderId="0" xfId="71" applyFont="1" applyBorder="1" applyAlignment="1">
      <alignment horizontal="right" vertical="center"/>
      <protection/>
    </xf>
    <xf numFmtId="0" fontId="4" fillId="0" borderId="0" xfId="71" applyFont="1" applyBorder="1" applyAlignment="1">
      <alignment horizontal="left" vertical="center"/>
      <protection/>
    </xf>
    <xf numFmtId="0" fontId="4" fillId="0" borderId="48" xfId="71" applyFont="1" applyBorder="1" applyAlignment="1">
      <alignment horizontal="right" vertical="center"/>
      <protection/>
    </xf>
    <xf numFmtId="0" fontId="4" fillId="0" borderId="49" xfId="71" applyFont="1" applyBorder="1" applyAlignment="1">
      <alignment horizontal="right" vertical="center"/>
      <protection/>
    </xf>
    <xf numFmtId="3" fontId="4" fillId="0" borderId="48" xfId="71" applyNumberFormat="1" applyFont="1" applyBorder="1" applyAlignment="1">
      <alignment horizontal="right" vertical="center"/>
      <protection/>
    </xf>
    <xf numFmtId="3" fontId="4" fillId="0" borderId="50" xfId="71" applyNumberFormat="1" applyFont="1" applyBorder="1" applyAlignment="1">
      <alignment horizontal="right" vertical="center"/>
      <protection/>
    </xf>
    <xf numFmtId="0" fontId="4" fillId="0" borderId="51" xfId="71" applyFont="1" applyBorder="1" applyAlignment="1">
      <alignment horizontal="left" vertical="center"/>
      <protection/>
    </xf>
    <xf numFmtId="0" fontId="4" fillId="0" borderId="46" xfId="71" applyFont="1" applyBorder="1" applyAlignment="1">
      <alignment horizontal="center" vertical="center"/>
      <protection/>
    </xf>
    <xf numFmtId="0" fontId="4" fillId="0" borderId="52" xfId="71" applyFont="1" applyBorder="1" applyAlignment="1">
      <alignment horizontal="center" vertical="center"/>
      <protection/>
    </xf>
    <xf numFmtId="0" fontId="4" fillId="0" borderId="53" xfId="71" applyFont="1" applyBorder="1" applyAlignment="1">
      <alignment horizontal="left" vertical="center"/>
      <protection/>
    </xf>
    <xf numFmtId="0" fontId="4" fillId="0" borderId="0" xfId="71" applyFont="1">
      <alignment/>
      <protection/>
    </xf>
    <xf numFmtId="0" fontId="4" fillId="0" borderId="0" xfId="71" applyFont="1" applyAlignment="1">
      <alignment horizontal="left" vertical="center"/>
      <protection/>
    </xf>
    <xf numFmtId="0" fontId="4" fillId="0" borderId="32" xfId="71" applyFont="1" applyBorder="1" applyAlignment="1">
      <alignment horizontal="left" vertical="center"/>
      <protection/>
    </xf>
    <xf numFmtId="0" fontId="6" fillId="0" borderId="54" xfId="71" applyFont="1" applyBorder="1" applyAlignment="1">
      <alignment horizontal="center" vertical="center"/>
      <protection/>
    </xf>
    <xf numFmtId="0" fontId="6" fillId="0" borderId="55" xfId="71" applyFont="1" applyBorder="1" applyAlignment="1">
      <alignment horizontal="center" vertical="center"/>
      <protection/>
    </xf>
    <xf numFmtId="0" fontId="4" fillId="0" borderId="56" xfId="71" applyFont="1" applyBorder="1" applyAlignment="1">
      <alignment horizontal="left" vertical="center"/>
      <protection/>
    </xf>
    <xf numFmtId="184" fontId="4" fillId="0" borderId="57" xfId="71" applyNumberFormat="1" applyFont="1" applyBorder="1" applyAlignment="1">
      <alignment horizontal="right" vertical="center"/>
      <protection/>
    </xf>
    <xf numFmtId="0" fontId="4" fillId="0" borderId="44" xfId="71" applyFont="1" applyBorder="1" applyAlignment="1">
      <alignment horizontal="right" vertical="center"/>
      <protection/>
    </xf>
    <xf numFmtId="0" fontId="4" fillId="0" borderId="58" xfId="71" applyNumberFormat="1" applyFont="1" applyBorder="1" applyAlignment="1">
      <alignment horizontal="left" vertical="center"/>
      <protection/>
    </xf>
    <xf numFmtId="10" fontId="4" fillId="0" borderId="24" xfId="71" applyNumberFormat="1" applyFont="1" applyBorder="1" applyAlignment="1">
      <alignment horizontal="right" vertical="center"/>
      <protection/>
    </xf>
    <xf numFmtId="10" fontId="4" fillId="0" borderId="16" xfId="71" applyNumberFormat="1" applyFont="1" applyBorder="1" applyAlignment="1">
      <alignment horizontal="right" vertical="center"/>
      <protection/>
    </xf>
    <xf numFmtId="10" fontId="4" fillId="0" borderId="59" xfId="71" applyNumberFormat="1" applyFont="1" applyBorder="1" applyAlignment="1">
      <alignment horizontal="right" vertical="center"/>
      <protection/>
    </xf>
    <xf numFmtId="0" fontId="4" fillId="0" borderId="12" xfId="71" applyFont="1" applyBorder="1" applyAlignment="1">
      <alignment horizontal="right" vertical="center"/>
      <protection/>
    </xf>
    <xf numFmtId="0" fontId="4" fillId="0" borderId="23" xfId="71" applyFont="1" applyBorder="1" applyAlignment="1">
      <alignment horizontal="right" vertical="center"/>
      <protection/>
    </xf>
    <xf numFmtId="0" fontId="4" fillId="0" borderId="26" xfId="71" applyFont="1" applyBorder="1" applyAlignment="1">
      <alignment horizontal="right" vertical="center"/>
      <protection/>
    </xf>
    <xf numFmtId="0" fontId="4" fillId="0" borderId="27" xfId="71" applyFont="1" applyBorder="1" applyAlignment="1">
      <alignment horizontal="right" vertical="center"/>
      <protection/>
    </xf>
    <xf numFmtId="0" fontId="4" fillId="0" borderId="60" xfId="0" applyNumberFormat="1" applyFont="1" applyBorder="1" applyAlignment="1" applyProtection="1">
      <alignment horizontal="center"/>
      <protection/>
    </xf>
    <xf numFmtId="0" fontId="4" fillId="0" borderId="61" xfId="0" applyNumberFormat="1" applyFont="1" applyBorder="1" applyAlignment="1" applyProtection="1">
      <alignment horizontal="center"/>
      <protection/>
    </xf>
    <xf numFmtId="0" fontId="4" fillId="0" borderId="62" xfId="0" applyNumberFormat="1" applyFont="1" applyBorder="1" applyAlignment="1" applyProtection="1">
      <alignment horizontal="center"/>
      <protection/>
    </xf>
    <xf numFmtId="0" fontId="4" fillId="0" borderId="63" xfId="0" applyNumberFormat="1" applyFont="1" applyBorder="1" applyAlignment="1" applyProtection="1">
      <alignment horizontal="center"/>
      <protection/>
    </xf>
    <xf numFmtId="0" fontId="5" fillId="0" borderId="0" xfId="70" applyFont="1" applyAlignment="1">
      <alignment horizontal="left" vertical="center"/>
      <protection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/>
      <protection locked="0"/>
    </xf>
    <xf numFmtId="182" fontId="4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182" fontId="4" fillId="0" borderId="0" xfId="0" applyNumberFormat="1" applyFont="1" applyAlignment="1" applyProtection="1">
      <alignment horizontal="right"/>
      <protection locked="0"/>
    </xf>
    <xf numFmtId="3" fontId="4" fillId="0" borderId="64" xfId="71" applyNumberFormat="1" applyFont="1" applyBorder="1" applyAlignment="1">
      <alignment horizontal="right" vertical="center"/>
      <protection/>
    </xf>
    <xf numFmtId="3" fontId="4" fillId="0" borderId="49" xfId="71" applyNumberFormat="1" applyFont="1" applyBorder="1" applyAlignment="1">
      <alignment horizontal="right" vertical="center"/>
      <protection/>
    </xf>
    <xf numFmtId="3" fontId="4" fillId="0" borderId="65" xfId="71" applyNumberFormat="1" applyFont="1" applyBorder="1" applyAlignment="1">
      <alignment horizontal="right" vertical="center"/>
      <protection/>
    </xf>
    <xf numFmtId="3" fontId="4" fillId="0" borderId="14" xfId="71" applyNumberFormat="1" applyFont="1" applyBorder="1" applyAlignment="1">
      <alignment horizontal="right" vertical="center"/>
      <protection/>
    </xf>
    <xf numFmtId="3" fontId="4" fillId="0" borderId="25" xfId="71" applyNumberFormat="1" applyFont="1" applyBorder="1" applyAlignment="1">
      <alignment horizontal="right" vertical="center"/>
      <protection/>
    </xf>
    <xf numFmtId="3" fontId="4" fillId="0" borderId="28" xfId="71" applyNumberFormat="1" applyFont="1" applyBorder="1" applyAlignment="1">
      <alignment horizontal="right" vertical="center"/>
      <protection/>
    </xf>
    <xf numFmtId="0" fontId="4" fillId="0" borderId="0" xfId="0" applyFont="1" applyAlignment="1" applyProtection="1">
      <alignment horizontal="right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82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vertical="top"/>
      <protection/>
    </xf>
    <xf numFmtId="183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197" fontId="4" fillId="0" borderId="0" xfId="0" applyNumberFormat="1" applyFont="1" applyAlignment="1" applyProtection="1">
      <alignment vertical="top"/>
      <protection/>
    </xf>
    <xf numFmtId="0" fontId="26" fillId="0" borderId="0" xfId="70" applyFont="1">
      <alignment/>
      <protection/>
    </xf>
    <xf numFmtId="0" fontId="27" fillId="0" borderId="0" xfId="70" applyFont="1">
      <alignment/>
      <protection/>
    </xf>
    <xf numFmtId="49" fontId="27" fillId="0" borderId="0" xfId="70" applyNumberFormat="1" applyFont="1">
      <alignment/>
      <protection/>
    </xf>
    <xf numFmtId="0" fontId="4" fillId="0" borderId="66" xfId="0" applyFont="1" applyBorder="1" applyAlignment="1" applyProtection="1">
      <alignment horizontal="left"/>
      <protection locked="0"/>
    </xf>
    <xf numFmtId="0" fontId="4" fillId="0" borderId="67" xfId="0" applyNumberFormat="1" applyFont="1" applyBorder="1" applyAlignment="1" applyProtection="1">
      <alignment horizontal="center"/>
      <protection locked="0"/>
    </xf>
    <xf numFmtId="0" fontId="4" fillId="0" borderId="68" xfId="0" applyFont="1" applyBorder="1" applyAlignment="1" applyProtection="1">
      <alignment horizontal="left"/>
      <protection locked="0"/>
    </xf>
    <xf numFmtId="0" fontId="4" fillId="0" borderId="68" xfId="0" applyFont="1" applyBorder="1" applyAlignment="1" applyProtection="1">
      <alignment horizontal="left" vertical="center"/>
      <protection locked="0"/>
    </xf>
    <xf numFmtId="0" fontId="4" fillId="0" borderId="69" xfId="0" applyNumberFormat="1" applyFont="1" applyBorder="1" applyAlignment="1" applyProtection="1">
      <alignment horizontal="center"/>
      <protection locked="0"/>
    </xf>
    <xf numFmtId="0" fontId="4" fillId="0" borderId="70" xfId="0" applyNumberFormat="1" applyFont="1" applyBorder="1" applyAlignment="1" applyProtection="1">
      <alignment horizontal="center"/>
      <protection/>
    </xf>
    <xf numFmtId="0" fontId="4" fillId="0" borderId="71" xfId="0" applyNumberFormat="1" applyFont="1" applyBorder="1" applyAlignment="1" applyProtection="1">
      <alignment horizontal="center"/>
      <protection/>
    </xf>
    <xf numFmtId="0" fontId="4" fillId="0" borderId="66" xfId="0" applyFont="1" applyBorder="1" applyAlignment="1" applyProtection="1">
      <alignment horizontal="center"/>
      <protection/>
    </xf>
    <xf numFmtId="0" fontId="4" fillId="0" borderId="72" xfId="0" applyFont="1" applyBorder="1" applyAlignment="1" applyProtection="1">
      <alignment horizontal="centerContinuous"/>
      <protection/>
    </xf>
    <xf numFmtId="0" fontId="4" fillId="0" borderId="73" xfId="0" applyFont="1" applyBorder="1" applyAlignment="1" applyProtection="1">
      <alignment horizontal="centerContinuous"/>
      <protection/>
    </xf>
    <xf numFmtId="0" fontId="4" fillId="0" borderId="74" xfId="0" applyFont="1" applyBorder="1" applyAlignment="1" applyProtection="1">
      <alignment horizontal="centerContinuous"/>
      <protection/>
    </xf>
    <xf numFmtId="0" fontId="4" fillId="0" borderId="68" xfId="0" applyFont="1" applyBorder="1" applyAlignment="1" applyProtection="1">
      <alignment horizontal="center"/>
      <protection/>
    </xf>
    <xf numFmtId="0" fontId="4" fillId="0" borderId="68" xfId="0" applyFont="1" applyBorder="1" applyAlignment="1" applyProtection="1">
      <alignment horizontal="center" vertical="center"/>
      <protection/>
    </xf>
    <xf numFmtId="0" fontId="4" fillId="0" borderId="69" xfId="0" applyFont="1" applyBorder="1" applyAlignment="1" applyProtection="1">
      <alignment horizontal="center"/>
      <protection/>
    </xf>
    <xf numFmtId="0" fontId="4" fillId="0" borderId="75" xfId="0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left" vertical="top" wrapText="1"/>
      <protection/>
    </xf>
    <xf numFmtId="4" fontId="4" fillId="0" borderId="36" xfId="71" applyNumberFormat="1" applyFont="1" applyBorder="1" applyAlignment="1">
      <alignment horizontal="right" vertical="center"/>
      <protection/>
    </xf>
    <xf numFmtId="4" fontId="4" fillId="0" borderId="76" xfId="71" applyNumberFormat="1" applyFont="1" applyBorder="1" applyAlignment="1">
      <alignment horizontal="right" vertical="center"/>
      <protection/>
    </xf>
    <xf numFmtId="4" fontId="4" fillId="0" borderId="9" xfId="71" applyNumberFormat="1" applyFont="1" applyBorder="1" applyAlignment="1">
      <alignment horizontal="right" vertical="center"/>
      <protection/>
    </xf>
    <xf numFmtId="4" fontId="4" fillId="0" borderId="77" xfId="71" applyNumberFormat="1" applyFont="1" applyBorder="1" applyAlignment="1">
      <alignment horizontal="right" vertical="center"/>
      <protection/>
    </xf>
    <xf numFmtId="4" fontId="4" fillId="0" borderId="78" xfId="71" applyNumberFormat="1" applyFont="1" applyBorder="1" applyAlignment="1">
      <alignment horizontal="right" vertical="center"/>
      <protection/>
    </xf>
    <xf numFmtId="4" fontId="4" fillId="0" borderId="41" xfId="71" applyNumberFormat="1" applyFont="1" applyBorder="1" applyAlignment="1">
      <alignment horizontal="right" vertical="center"/>
      <protection/>
    </xf>
    <xf numFmtId="4" fontId="4" fillId="0" borderId="44" xfId="71" applyNumberFormat="1" applyFont="1" applyBorder="1" applyAlignment="1">
      <alignment horizontal="right" vertical="center"/>
      <protection/>
    </xf>
    <xf numFmtId="4" fontId="4" fillId="0" borderId="79" xfId="71" applyNumberFormat="1" applyFont="1" applyBorder="1" applyAlignment="1">
      <alignment horizontal="right" vertical="center"/>
      <protection/>
    </xf>
    <xf numFmtId="4" fontId="4" fillId="0" borderId="43" xfId="71" applyNumberFormat="1" applyFont="1" applyBorder="1" applyAlignment="1">
      <alignment horizontal="right" vertical="center"/>
      <protection/>
    </xf>
    <xf numFmtId="49" fontId="6" fillId="0" borderId="0" xfId="0" applyNumberFormat="1" applyFont="1" applyAlignment="1" applyProtection="1">
      <alignment vertical="top"/>
      <protection/>
    </xf>
    <xf numFmtId="49" fontId="9" fillId="0" borderId="0" xfId="0" applyNumberFormat="1" applyFont="1" applyAlignment="1" applyProtection="1">
      <alignment horizontal="left" vertical="top" wrapText="1"/>
      <protection/>
    </xf>
    <xf numFmtId="182" fontId="9" fillId="0" borderId="0" xfId="0" applyNumberFormat="1" applyFont="1" applyAlignment="1" applyProtection="1">
      <alignment vertical="top"/>
      <protection/>
    </xf>
    <xf numFmtId="0" fontId="9" fillId="0" borderId="0" xfId="0" applyFont="1" applyAlignment="1" applyProtection="1">
      <alignment vertical="top"/>
      <protection/>
    </xf>
    <xf numFmtId="4" fontId="9" fillId="0" borderId="0" xfId="0" applyNumberFormat="1" applyFont="1" applyAlignment="1" applyProtection="1">
      <alignment vertical="top"/>
      <protection/>
    </xf>
    <xf numFmtId="183" fontId="9" fillId="0" borderId="0" xfId="0" applyNumberFormat="1" applyFont="1" applyAlignment="1" applyProtection="1">
      <alignment vertical="top"/>
      <protection/>
    </xf>
    <xf numFmtId="0" fontId="9" fillId="0" borderId="0" xfId="0" applyFont="1" applyAlignment="1" applyProtection="1">
      <alignment horizontal="center" vertical="top"/>
      <protection/>
    </xf>
    <xf numFmtId="197" fontId="9" fillId="0" borderId="0" xfId="0" applyNumberFormat="1" applyFont="1" applyAlignment="1" applyProtection="1">
      <alignment vertical="top"/>
      <protection/>
    </xf>
    <xf numFmtId="49" fontId="26" fillId="0" borderId="0" xfId="70" applyNumberFormat="1" applyFont="1">
      <alignment/>
      <protection/>
    </xf>
    <xf numFmtId="49" fontId="4" fillId="0" borderId="0" xfId="0" applyNumberFormat="1" applyFont="1" applyAlignment="1" applyProtection="1">
      <alignment horizontal="right" vertical="top" wrapText="1"/>
      <protection/>
    </xf>
    <xf numFmtId="4" fontId="6" fillId="0" borderId="0" xfId="0" applyNumberFormat="1" applyFont="1" applyAlignment="1" applyProtection="1">
      <alignment vertical="top"/>
      <protection/>
    </xf>
    <xf numFmtId="183" fontId="6" fillId="0" borderId="0" xfId="0" applyNumberFormat="1" applyFont="1" applyAlignment="1" applyProtection="1">
      <alignment vertical="top"/>
      <protection/>
    </xf>
    <xf numFmtId="182" fontId="6" fillId="0" borderId="0" xfId="0" applyNumberFormat="1" applyFont="1" applyAlignment="1" applyProtection="1">
      <alignment vertical="top"/>
      <protection/>
    </xf>
    <xf numFmtId="49" fontId="6" fillId="0" borderId="0" xfId="0" applyNumberFormat="1" applyFont="1" applyAlignment="1" applyProtection="1">
      <alignment horizontal="left" vertical="top" wrapText="1"/>
      <protection/>
    </xf>
    <xf numFmtId="14" fontId="4" fillId="0" borderId="80" xfId="71" applyNumberFormat="1" applyFont="1" applyBorder="1" applyAlignment="1">
      <alignment horizontal="left" vertical="center"/>
      <protection/>
    </xf>
  </cellXfs>
  <cellStyles count="78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a" xfId="69"/>
    <cellStyle name="normálne_KLs" xfId="70"/>
    <cellStyle name="normálne_KLv" xfId="71"/>
    <cellStyle name="Percent" xfId="72"/>
    <cellStyle name="Poznámka" xfId="73"/>
    <cellStyle name="Prepojená bunka" xfId="74"/>
    <cellStyle name="TEXT" xfId="75"/>
    <cellStyle name="Text upozornění" xfId="76"/>
    <cellStyle name="TEXT1" xfId="77"/>
    <cellStyle name="Title" xfId="78"/>
    <cellStyle name="Total" xfId="79"/>
    <cellStyle name="Vstup" xfId="80"/>
    <cellStyle name="Výpočet" xfId="81"/>
    <cellStyle name="Výstup" xfId="82"/>
    <cellStyle name="Vysvetľujúci text" xfId="83"/>
    <cellStyle name="Warning Text" xfId="84"/>
    <cellStyle name="Zlá" xfId="85"/>
    <cellStyle name="Zvýraznenie1" xfId="86"/>
    <cellStyle name="Zvýraznenie2" xfId="87"/>
    <cellStyle name="Zvýraznenie3" xfId="88"/>
    <cellStyle name="Zvýraznenie4" xfId="89"/>
    <cellStyle name="Zvýraznenie5" xfId="90"/>
    <cellStyle name="Zvýraznenie6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3152775" y="7458075"/>
          <a:ext cx="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1"/>
  <sheetViews>
    <sheetView showGridLines="0" showZeros="0" tabSelected="1" zoomScalePageLayoutView="0" workbookViewId="0" topLeftCell="A1">
      <selection activeCell="D11" sqref="D11"/>
    </sheetView>
  </sheetViews>
  <sheetFormatPr defaultColWidth="9.140625" defaultRowHeight="12.75"/>
  <cols>
    <col min="1" max="1" width="0.71875" style="68" customWidth="1"/>
    <col min="2" max="2" width="3.7109375" style="68" customWidth="1"/>
    <col min="3" max="3" width="6.8515625" style="68" customWidth="1"/>
    <col min="4" max="6" width="14.00390625" style="68" customWidth="1"/>
    <col min="7" max="7" width="3.8515625" style="68" customWidth="1"/>
    <col min="8" max="8" width="17.7109375" style="68" customWidth="1"/>
    <col min="9" max="9" width="8.7109375" style="68" customWidth="1"/>
    <col min="10" max="10" width="14.00390625" style="68" customWidth="1"/>
    <col min="11" max="11" width="2.28125" style="68" customWidth="1"/>
    <col min="12" max="12" width="6.8515625" style="68" customWidth="1"/>
    <col min="13" max="23" width="9.140625" style="68" customWidth="1"/>
    <col min="24" max="25" width="5.7109375" style="68" customWidth="1"/>
    <col min="26" max="26" width="6.57421875" style="68" customWidth="1"/>
    <col min="27" max="27" width="21.421875" style="68" customWidth="1"/>
    <col min="28" max="28" width="4.28125" style="68" customWidth="1"/>
    <col min="29" max="29" width="8.28125" style="68" customWidth="1"/>
    <col min="30" max="30" width="8.7109375" style="68" customWidth="1"/>
    <col min="31" max="16384" width="9.140625" style="68" customWidth="1"/>
  </cols>
  <sheetData>
    <row r="1" spans="2:30" ht="28.5" customHeight="1" thickBot="1">
      <c r="B1" s="69"/>
      <c r="C1" s="69"/>
      <c r="D1" s="69"/>
      <c r="F1" s="88" t="str">
        <f>CONCATENATE(AA2," ",AB2," ",AC2," ",AD2)</f>
        <v>Krycí list rozpočtu v EUR  </v>
      </c>
      <c r="G1" s="69"/>
      <c r="H1" s="69"/>
      <c r="I1" s="69"/>
      <c r="J1" s="69"/>
      <c r="Z1" s="114" t="s">
        <v>5</v>
      </c>
      <c r="AA1" s="114" t="s">
        <v>6</v>
      </c>
      <c r="AB1" s="114" t="s">
        <v>7</v>
      </c>
      <c r="AC1" s="114" t="s">
        <v>8</v>
      </c>
      <c r="AD1" s="114" t="s">
        <v>9</v>
      </c>
    </row>
    <row r="2" spans="2:30" ht="18" customHeight="1" thickTop="1">
      <c r="B2" s="10"/>
      <c r="C2" s="11" t="s">
        <v>112</v>
      </c>
      <c r="D2" s="11"/>
      <c r="E2" s="11"/>
      <c r="F2" s="11"/>
      <c r="G2" s="12" t="s">
        <v>10</v>
      </c>
      <c r="H2" s="11"/>
      <c r="I2" s="11"/>
      <c r="J2" s="13"/>
      <c r="Z2" s="114" t="s">
        <v>11</v>
      </c>
      <c r="AA2" s="115" t="s">
        <v>12</v>
      </c>
      <c r="AB2" s="115" t="s">
        <v>13</v>
      </c>
      <c r="AC2" s="115"/>
      <c r="AD2" s="116"/>
    </row>
    <row r="3" spans="2:30" ht="18" customHeight="1">
      <c r="B3" s="14"/>
      <c r="C3" s="15" t="s">
        <v>113</v>
      </c>
      <c r="D3" s="15"/>
      <c r="E3" s="15"/>
      <c r="F3" s="15"/>
      <c r="G3" s="16" t="s">
        <v>116</v>
      </c>
      <c r="H3" s="15"/>
      <c r="I3" s="15"/>
      <c r="J3" s="17"/>
      <c r="Z3" s="114" t="s">
        <v>14</v>
      </c>
      <c r="AA3" s="115" t="s">
        <v>15</v>
      </c>
      <c r="AB3" s="115" t="s">
        <v>13</v>
      </c>
      <c r="AC3" s="115" t="s">
        <v>16</v>
      </c>
      <c r="AD3" s="116" t="s">
        <v>17</v>
      </c>
    </row>
    <row r="4" spans="2:30" ht="18" customHeight="1">
      <c r="B4" s="18"/>
      <c r="C4" s="19"/>
      <c r="D4" s="19"/>
      <c r="E4" s="19"/>
      <c r="F4" s="19"/>
      <c r="G4" s="20"/>
      <c r="H4" s="19"/>
      <c r="I4" s="19"/>
      <c r="J4" s="21"/>
      <c r="Z4" s="114" t="s">
        <v>18</v>
      </c>
      <c r="AA4" s="115" t="s">
        <v>19</v>
      </c>
      <c r="AB4" s="115" t="s">
        <v>13</v>
      </c>
      <c r="AC4" s="115"/>
      <c r="AD4" s="116"/>
    </row>
    <row r="5" spans="2:30" ht="18" customHeight="1" thickBot="1">
      <c r="B5" s="22"/>
      <c r="C5" s="24" t="s">
        <v>20</v>
      </c>
      <c r="D5" s="24"/>
      <c r="E5" s="24" t="s">
        <v>21</v>
      </c>
      <c r="F5" s="23"/>
      <c r="G5" s="23" t="s">
        <v>22</v>
      </c>
      <c r="H5" s="24"/>
      <c r="I5" s="23" t="s">
        <v>23</v>
      </c>
      <c r="J5" s="157"/>
      <c r="Z5" s="114" t="s">
        <v>24</v>
      </c>
      <c r="AA5" s="115" t="s">
        <v>15</v>
      </c>
      <c r="AB5" s="115" t="s">
        <v>13</v>
      </c>
      <c r="AC5" s="115" t="s">
        <v>16</v>
      </c>
      <c r="AD5" s="116" t="s">
        <v>17</v>
      </c>
    </row>
    <row r="6" spans="2:10" ht="18" customHeight="1" thickTop="1">
      <c r="B6" s="10"/>
      <c r="C6" s="11" t="s">
        <v>2</v>
      </c>
      <c r="D6" s="11" t="s">
        <v>117</v>
      </c>
      <c r="E6" s="11"/>
      <c r="F6" s="11"/>
      <c r="G6" s="11" t="s">
        <v>25</v>
      </c>
      <c r="H6" s="11"/>
      <c r="I6" s="11"/>
      <c r="J6" s="13"/>
    </row>
    <row r="7" spans="2:10" ht="18" customHeight="1">
      <c r="B7" s="25"/>
      <c r="C7" s="26"/>
      <c r="D7" s="27"/>
      <c r="E7" s="27"/>
      <c r="F7" s="27"/>
      <c r="G7" s="27" t="s">
        <v>26</v>
      </c>
      <c r="H7" s="27"/>
      <c r="I7" s="27"/>
      <c r="J7" s="28"/>
    </row>
    <row r="8" spans="2:10" ht="18" customHeight="1">
      <c r="B8" s="14"/>
      <c r="C8" s="15" t="s">
        <v>1</v>
      </c>
      <c r="D8" s="15"/>
      <c r="E8" s="15"/>
      <c r="F8" s="15"/>
      <c r="G8" s="15" t="s">
        <v>25</v>
      </c>
      <c r="H8" s="15"/>
      <c r="I8" s="15"/>
      <c r="J8" s="17"/>
    </row>
    <row r="9" spans="2:10" ht="18" customHeight="1">
      <c r="B9" s="18"/>
      <c r="C9" s="20"/>
      <c r="D9" s="19"/>
      <c r="E9" s="19"/>
      <c r="F9" s="19"/>
      <c r="G9" s="27" t="s">
        <v>26</v>
      </c>
      <c r="H9" s="19"/>
      <c r="I9" s="19"/>
      <c r="J9" s="21"/>
    </row>
    <row r="10" spans="2:10" ht="18" customHeight="1">
      <c r="B10" s="14"/>
      <c r="C10" s="15" t="s">
        <v>27</v>
      </c>
      <c r="D10" s="15" t="s">
        <v>118</v>
      </c>
      <c r="E10" s="15"/>
      <c r="F10" s="15"/>
      <c r="G10" s="15" t="s">
        <v>25</v>
      </c>
      <c r="H10" s="15"/>
      <c r="I10" s="15"/>
      <c r="J10" s="17"/>
    </row>
    <row r="11" spans="2:10" ht="18" customHeight="1" thickBot="1">
      <c r="B11" s="29"/>
      <c r="C11" s="30"/>
      <c r="D11" s="30"/>
      <c r="E11" s="30"/>
      <c r="F11" s="30"/>
      <c r="G11" s="30" t="s">
        <v>26</v>
      </c>
      <c r="H11" s="30"/>
      <c r="I11" s="30"/>
      <c r="J11" s="31"/>
    </row>
    <row r="12" spans="2:10" ht="18" customHeight="1" thickTop="1">
      <c r="B12" s="80"/>
      <c r="C12" s="11"/>
      <c r="D12" s="11"/>
      <c r="E12" s="11"/>
      <c r="F12" s="99">
        <f>IF(B12&lt;&gt;0,ROUND($J$31/B12,0),0)</f>
        <v>0</v>
      </c>
      <c r="G12" s="12"/>
      <c r="H12" s="11"/>
      <c r="I12" s="11"/>
      <c r="J12" s="102">
        <f>IF(G12&lt;&gt;0,ROUND($J$31/G12,0),0)</f>
        <v>0</v>
      </c>
    </row>
    <row r="13" spans="2:10" ht="18" customHeight="1">
      <c r="B13" s="81"/>
      <c r="C13" s="27"/>
      <c r="D13" s="27"/>
      <c r="E13" s="27"/>
      <c r="F13" s="100">
        <f>IF(B13&lt;&gt;0,ROUND($J$31/B13,0),0)</f>
        <v>0</v>
      </c>
      <c r="G13" s="26"/>
      <c r="H13" s="27"/>
      <c r="I13" s="27"/>
      <c r="J13" s="103">
        <f>IF(G13&lt;&gt;0,ROUND($J$31/G13,0),0)</f>
        <v>0</v>
      </c>
    </row>
    <row r="14" spans="2:10" ht="18" customHeight="1" thickBot="1">
      <c r="B14" s="82"/>
      <c r="C14" s="30"/>
      <c r="D14" s="30"/>
      <c r="E14" s="30"/>
      <c r="F14" s="101">
        <f>IF(B14&lt;&gt;0,ROUND($J$31/B14,0),0)</f>
        <v>0</v>
      </c>
      <c r="G14" s="83"/>
      <c r="H14" s="30"/>
      <c r="I14" s="30"/>
      <c r="J14" s="104">
        <f>IF(G14&lt;&gt;0,ROUND($J$31/G14,0),0)</f>
        <v>0</v>
      </c>
    </row>
    <row r="15" spans="2:10" ht="18" customHeight="1" thickTop="1">
      <c r="B15" s="71" t="s">
        <v>28</v>
      </c>
      <c r="C15" s="33" t="s">
        <v>29</v>
      </c>
      <c r="D15" s="34" t="s">
        <v>30</v>
      </c>
      <c r="E15" s="34" t="s">
        <v>31</v>
      </c>
      <c r="F15" s="35" t="s">
        <v>32</v>
      </c>
      <c r="G15" s="71" t="s">
        <v>33</v>
      </c>
      <c r="H15" s="36" t="s">
        <v>34</v>
      </c>
      <c r="I15" s="37"/>
      <c r="J15" s="38"/>
    </row>
    <row r="16" spans="2:10" ht="18" customHeight="1">
      <c r="B16" s="39">
        <v>1</v>
      </c>
      <c r="C16" s="40" t="s">
        <v>35</v>
      </c>
      <c r="D16" s="134">
        <f>Prehlad!H73</f>
        <v>0</v>
      </c>
      <c r="E16" s="134">
        <f>Prehlad!I73</f>
        <v>0</v>
      </c>
      <c r="F16" s="135">
        <f>D16+E16</f>
        <v>0</v>
      </c>
      <c r="G16" s="39">
        <v>6</v>
      </c>
      <c r="H16" s="41" t="s">
        <v>119</v>
      </c>
      <c r="I16" s="76"/>
      <c r="J16" s="135">
        <v>0</v>
      </c>
    </row>
    <row r="17" spans="2:10" ht="18" customHeight="1">
      <c r="B17" s="42">
        <v>2</v>
      </c>
      <c r="C17" s="43" t="s">
        <v>36</v>
      </c>
      <c r="D17" s="136"/>
      <c r="E17" s="136"/>
      <c r="F17" s="135">
        <f>D17+E17</f>
        <v>0</v>
      </c>
      <c r="G17" s="42">
        <v>7</v>
      </c>
      <c r="H17" s="44" t="s">
        <v>120</v>
      </c>
      <c r="I17" s="15"/>
      <c r="J17" s="137">
        <v>0</v>
      </c>
    </row>
    <row r="18" spans="2:10" ht="18" customHeight="1">
      <c r="B18" s="42">
        <v>3</v>
      </c>
      <c r="C18" s="43" t="s">
        <v>37</v>
      </c>
      <c r="D18" s="136"/>
      <c r="E18" s="136"/>
      <c r="F18" s="135">
        <f>D18+E18</f>
        <v>0</v>
      </c>
      <c r="G18" s="42">
        <v>8</v>
      </c>
      <c r="H18" s="44" t="s">
        <v>121</v>
      </c>
      <c r="I18" s="15"/>
      <c r="J18" s="137">
        <v>0</v>
      </c>
    </row>
    <row r="19" spans="2:10" ht="18" customHeight="1" thickBot="1">
      <c r="B19" s="42">
        <v>4</v>
      </c>
      <c r="C19" s="43" t="s">
        <v>38</v>
      </c>
      <c r="D19" s="136"/>
      <c r="E19" s="136"/>
      <c r="F19" s="138">
        <f>D19+E19</f>
        <v>0</v>
      </c>
      <c r="G19" s="42">
        <v>9</v>
      </c>
      <c r="H19" s="44" t="s">
        <v>3</v>
      </c>
      <c r="I19" s="15"/>
      <c r="J19" s="137">
        <v>0</v>
      </c>
    </row>
    <row r="20" spans="2:10" ht="18" customHeight="1" thickBot="1">
      <c r="B20" s="45">
        <v>5</v>
      </c>
      <c r="C20" s="46" t="s">
        <v>39</v>
      </c>
      <c r="D20" s="139">
        <f>SUM(D16:D19)</f>
        <v>0</v>
      </c>
      <c r="E20" s="140">
        <f>SUM(E16:E19)</f>
        <v>0</v>
      </c>
      <c r="F20" s="141">
        <f>SUM(F16:F19)</f>
        <v>0</v>
      </c>
      <c r="G20" s="47">
        <v>10</v>
      </c>
      <c r="I20" s="75" t="s">
        <v>40</v>
      </c>
      <c r="J20" s="141">
        <f>SUM(J16:J19)</f>
        <v>0</v>
      </c>
    </row>
    <row r="21" spans="2:10" ht="18" customHeight="1" thickTop="1">
      <c r="B21" s="71" t="s">
        <v>41</v>
      </c>
      <c r="C21" s="70"/>
      <c r="D21" s="37" t="s">
        <v>42</v>
      </c>
      <c r="E21" s="37"/>
      <c r="F21" s="38"/>
      <c r="G21" s="71" t="s">
        <v>43</v>
      </c>
      <c r="H21" s="36" t="s">
        <v>44</v>
      </c>
      <c r="I21" s="37"/>
      <c r="J21" s="38"/>
    </row>
    <row r="22" spans="2:10" ht="18" customHeight="1">
      <c r="B22" s="39">
        <v>11</v>
      </c>
      <c r="C22" s="41" t="s">
        <v>122</v>
      </c>
      <c r="D22" s="77" t="s">
        <v>3</v>
      </c>
      <c r="E22" s="79">
        <v>0</v>
      </c>
      <c r="F22" s="135">
        <v>0</v>
      </c>
      <c r="G22" s="42">
        <v>16</v>
      </c>
      <c r="H22" s="44" t="s">
        <v>45</v>
      </c>
      <c r="I22" s="48"/>
      <c r="J22" s="137">
        <v>0</v>
      </c>
    </row>
    <row r="23" spans="2:10" ht="18" customHeight="1">
      <c r="B23" s="42">
        <v>12</v>
      </c>
      <c r="C23" s="44" t="s">
        <v>123</v>
      </c>
      <c r="D23" s="78"/>
      <c r="E23" s="49">
        <v>0</v>
      </c>
      <c r="F23" s="137">
        <v>0</v>
      </c>
      <c r="G23" s="42">
        <v>17</v>
      </c>
      <c r="H23" s="44" t="s">
        <v>125</v>
      </c>
      <c r="I23" s="48"/>
      <c r="J23" s="137">
        <v>0</v>
      </c>
    </row>
    <row r="24" spans="2:10" ht="18" customHeight="1">
      <c r="B24" s="42">
        <v>13</v>
      </c>
      <c r="C24" s="44" t="s">
        <v>124</v>
      </c>
      <c r="D24" s="78"/>
      <c r="E24" s="49">
        <v>0</v>
      </c>
      <c r="F24" s="137">
        <v>0</v>
      </c>
      <c r="G24" s="42">
        <v>18</v>
      </c>
      <c r="H24" s="44" t="s">
        <v>126</v>
      </c>
      <c r="I24" s="48"/>
      <c r="J24" s="137">
        <v>0</v>
      </c>
    </row>
    <row r="25" spans="2:10" ht="18" customHeight="1" thickBot="1">
      <c r="B25" s="42">
        <v>14</v>
      </c>
      <c r="C25" s="44" t="s">
        <v>3</v>
      </c>
      <c r="D25" s="78"/>
      <c r="E25" s="49">
        <v>0</v>
      </c>
      <c r="F25" s="137">
        <v>0</v>
      </c>
      <c r="G25" s="42">
        <v>19</v>
      </c>
      <c r="H25" s="44" t="s">
        <v>3</v>
      </c>
      <c r="I25" s="48"/>
      <c r="J25" s="137">
        <v>0</v>
      </c>
    </row>
    <row r="26" spans="2:10" ht="18" customHeight="1" thickBot="1">
      <c r="B26" s="45">
        <v>15</v>
      </c>
      <c r="C26" s="50"/>
      <c r="D26" s="51"/>
      <c r="E26" s="51" t="s">
        <v>46</v>
      </c>
      <c r="F26" s="141">
        <f>SUM(F22:F25)</f>
        <v>0</v>
      </c>
      <c r="G26" s="45">
        <v>20</v>
      </c>
      <c r="H26" s="50"/>
      <c r="I26" s="51" t="s">
        <v>47</v>
      </c>
      <c r="J26" s="141">
        <f>SUM(J22:J25)</f>
        <v>0</v>
      </c>
    </row>
    <row r="27" spans="2:10" ht="18" customHeight="1" thickTop="1">
      <c r="B27" s="52"/>
      <c r="C27" s="53" t="s">
        <v>48</v>
      </c>
      <c r="D27" s="54"/>
      <c r="E27" s="55" t="s">
        <v>49</v>
      </c>
      <c r="F27" s="56"/>
      <c r="G27" s="71" t="s">
        <v>50</v>
      </c>
      <c r="H27" s="36" t="s">
        <v>51</v>
      </c>
      <c r="I27" s="37"/>
      <c r="J27" s="38"/>
    </row>
    <row r="28" spans="2:10" ht="18" customHeight="1">
      <c r="B28" s="57"/>
      <c r="C28" s="58"/>
      <c r="D28" s="59"/>
      <c r="E28" s="60"/>
      <c r="F28" s="56"/>
      <c r="G28" s="39">
        <v>21</v>
      </c>
      <c r="H28" s="41"/>
      <c r="I28" s="61" t="s">
        <v>52</v>
      </c>
      <c r="J28" s="135">
        <f>ROUND(F20,2)+J20+F26+J26</f>
        <v>0</v>
      </c>
    </row>
    <row r="29" spans="2:10" ht="18" customHeight="1">
      <c r="B29" s="57"/>
      <c r="C29" s="59" t="s">
        <v>53</v>
      </c>
      <c r="D29" s="59"/>
      <c r="E29" s="62"/>
      <c r="F29" s="56"/>
      <c r="G29" s="42">
        <v>22</v>
      </c>
      <c r="H29" s="44" t="s">
        <v>127</v>
      </c>
      <c r="I29" s="142">
        <f>J28-I30</f>
        <v>0</v>
      </c>
      <c r="J29" s="137">
        <f>ROUND((I29*20)/100,2)</f>
        <v>0</v>
      </c>
    </row>
    <row r="30" spans="2:10" ht="18" customHeight="1" thickBot="1">
      <c r="B30" s="14"/>
      <c r="C30" s="15" t="s">
        <v>54</v>
      </c>
      <c r="D30" s="15"/>
      <c r="E30" s="62"/>
      <c r="F30" s="56"/>
      <c r="G30" s="42">
        <v>23</v>
      </c>
      <c r="H30" s="44" t="s">
        <v>128</v>
      </c>
      <c r="I30" s="142">
        <f>SUMIF(Prehlad!O11:O9999,0,Prehlad!J11:J9999)</f>
        <v>0</v>
      </c>
      <c r="J30" s="137">
        <f>ROUND((I30*0)/100,1)</f>
        <v>0</v>
      </c>
    </row>
    <row r="31" spans="2:10" ht="18" customHeight="1" thickBot="1">
      <c r="B31" s="57"/>
      <c r="C31" s="59"/>
      <c r="D31" s="59"/>
      <c r="E31" s="62"/>
      <c r="F31" s="56"/>
      <c r="G31" s="45">
        <v>24</v>
      </c>
      <c r="H31" s="50"/>
      <c r="I31" s="51" t="s">
        <v>55</v>
      </c>
      <c r="J31" s="141">
        <f>SUM(J28:J30)</f>
        <v>0</v>
      </c>
    </row>
    <row r="32" spans="2:10" ht="18" customHeight="1" thickBot="1" thickTop="1">
      <c r="B32" s="52"/>
      <c r="C32" s="59"/>
      <c r="D32" s="56"/>
      <c r="E32" s="63"/>
      <c r="F32" s="56"/>
      <c r="G32" s="72" t="s">
        <v>56</v>
      </c>
      <c r="H32" s="73" t="s">
        <v>129</v>
      </c>
      <c r="I32" s="32"/>
      <c r="J32" s="74">
        <v>0</v>
      </c>
    </row>
    <row r="33" spans="2:10" ht="18" customHeight="1" thickTop="1">
      <c r="B33" s="64"/>
      <c r="C33" s="65"/>
      <c r="D33" s="53" t="s">
        <v>57</v>
      </c>
      <c r="E33" s="65"/>
      <c r="F33" s="65"/>
      <c r="G33" s="65"/>
      <c r="H33" s="65" t="s">
        <v>58</v>
      </c>
      <c r="I33" s="65"/>
      <c r="J33" s="66"/>
    </row>
    <row r="34" spans="2:10" ht="18" customHeight="1">
      <c r="B34" s="57"/>
      <c r="C34" s="58"/>
      <c r="D34" s="59"/>
      <c r="E34" s="59"/>
      <c r="F34" s="58"/>
      <c r="G34" s="59"/>
      <c r="H34" s="59"/>
      <c r="I34" s="59"/>
      <c r="J34" s="67"/>
    </row>
    <row r="35" spans="2:10" ht="18" customHeight="1">
      <c r="B35" s="57"/>
      <c r="C35" s="59" t="s">
        <v>53</v>
      </c>
      <c r="D35" s="59"/>
      <c r="E35" s="59"/>
      <c r="F35" s="58"/>
      <c r="G35" s="59" t="s">
        <v>53</v>
      </c>
      <c r="H35" s="59"/>
      <c r="I35" s="59"/>
      <c r="J35" s="67"/>
    </row>
    <row r="36" spans="2:10" ht="18" customHeight="1">
      <c r="B36" s="14"/>
      <c r="C36" s="15" t="s">
        <v>54</v>
      </c>
      <c r="D36" s="15"/>
      <c r="E36" s="15"/>
      <c r="F36" s="16"/>
      <c r="G36" s="15" t="s">
        <v>54</v>
      </c>
      <c r="H36" s="15"/>
      <c r="I36" s="15"/>
      <c r="J36" s="17"/>
    </row>
    <row r="37" spans="2:10" ht="18" customHeight="1">
      <c r="B37" s="57"/>
      <c r="C37" s="59" t="s">
        <v>49</v>
      </c>
      <c r="D37" s="59"/>
      <c r="E37" s="59"/>
      <c r="F37" s="58"/>
      <c r="G37" s="59" t="s">
        <v>49</v>
      </c>
      <c r="H37" s="59"/>
      <c r="I37" s="59"/>
      <c r="J37" s="67"/>
    </row>
    <row r="38" spans="2:10" ht="18" customHeight="1">
      <c r="B38" s="57"/>
      <c r="C38" s="59"/>
      <c r="D38" s="59"/>
      <c r="E38" s="59"/>
      <c r="F38" s="59"/>
      <c r="G38" s="59"/>
      <c r="H38" s="59"/>
      <c r="I38" s="59"/>
      <c r="J38" s="67"/>
    </row>
    <row r="39" spans="2:10" ht="18" customHeight="1">
      <c r="B39" s="57"/>
      <c r="C39" s="59"/>
      <c r="D39" s="59"/>
      <c r="E39" s="59"/>
      <c r="F39" s="59"/>
      <c r="G39" s="59"/>
      <c r="H39" s="59"/>
      <c r="I39" s="59"/>
      <c r="J39" s="67"/>
    </row>
    <row r="40" spans="2:10" ht="18" customHeight="1">
      <c r="B40" s="57"/>
      <c r="C40" s="59"/>
      <c r="D40" s="59"/>
      <c r="E40" s="59"/>
      <c r="F40" s="59"/>
      <c r="G40" s="59"/>
      <c r="H40" s="59"/>
      <c r="I40" s="59"/>
      <c r="J40" s="67"/>
    </row>
    <row r="41" spans="2:10" ht="18" customHeight="1" thickBot="1">
      <c r="B41" s="29"/>
      <c r="C41" s="30"/>
      <c r="D41" s="30"/>
      <c r="E41" s="30"/>
      <c r="F41" s="30"/>
      <c r="G41" s="30"/>
      <c r="H41" s="30"/>
      <c r="I41" s="30"/>
      <c r="J41" s="31"/>
    </row>
    <row r="42" ht="14.25" customHeight="1" thickTop="1"/>
    <row r="43" ht="2.25" customHeight="1"/>
  </sheetData>
  <sheetProtection/>
  <printOptions horizontalCentered="1" verticalCentered="1"/>
  <pageMargins left="0.24" right="0.27" top="0.35433070866141736" bottom="0.4330708661417323" header="0.31496062992125984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9"/>
  <sheetViews>
    <sheetView showGridLines="0" zoomScalePageLayoutView="0" workbookViewId="0" topLeftCell="A1">
      <selection activeCell="D22" sqref="D22"/>
    </sheetView>
  </sheetViews>
  <sheetFormatPr defaultColWidth="9.140625" defaultRowHeight="12.75"/>
  <cols>
    <col min="1" max="1" width="42.28125" style="1" customWidth="1"/>
    <col min="2" max="2" width="11.8515625" style="6" customWidth="1"/>
    <col min="3" max="3" width="11.421875" style="6" customWidth="1"/>
    <col min="4" max="4" width="11.57421875" style="6" customWidth="1"/>
    <col min="5" max="5" width="12.140625" style="7" customWidth="1"/>
    <col min="6" max="6" width="8.57421875" style="5" customWidth="1"/>
    <col min="7" max="7" width="9.140625" style="5" customWidth="1"/>
    <col min="8" max="23" width="9.140625" style="1" customWidth="1"/>
    <col min="24" max="25" width="5.7109375" style="1" customWidth="1"/>
    <col min="26" max="26" width="6.57421875" style="1" customWidth="1"/>
    <col min="27" max="27" width="24.28125" style="1" customWidth="1"/>
    <col min="28" max="28" width="4.28125" style="1" customWidth="1"/>
    <col min="29" max="29" width="8.28125" style="1" customWidth="1"/>
    <col min="30" max="30" width="8.7109375" style="1" customWidth="1"/>
    <col min="31" max="16384" width="9.140625" style="1" customWidth="1"/>
  </cols>
  <sheetData>
    <row r="1" spans="1:30" ht="12.75">
      <c r="A1" s="9" t="s">
        <v>108</v>
      </c>
      <c r="C1" s="1"/>
      <c r="E1" s="9" t="s">
        <v>109</v>
      </c>
      <c r="F1" s="1"/>
      <c r="G1" s="1"/>
      <c r="Z1" s="114" t="s">
        <v>5</v>
      </c>
      <c r="AA1" s="114" t="s">
        <v>6</v>
      </c>
      <c r="AB1" s="114" t="s">
        <v>7</v>
      </c>
      <c r="AC1" s="114" t="s">
        <v>8</v>
      </c>
      <c r="AD1" s="114" t="s">
        <v>9</v>
      </c>
    </row>
    <row r="2" spans="1:30" ht="12.75">
      <c r="A2" s="9" t="s">
        <v>110</v>
      </c>
      <c r="C2" s="1"/>
      <c r="E2" s="9" t="s">
        <v>111</v>
      </c>
      <c r="F2" s="1"/>
      <c r="G2" s="1"/>
      <c r="Z2" s="114" t="s">
        <v>11</v>
      </c>
      <c r="AA2" s="115" t="s">
        <v>60</v>
      </c>
      <c r="AB2" s="115" t="s">
        <v>13</v>
      </c>
      <c r="AC2" s="115"/>
      <c r="AD2" s="116"/>
    </row>
    <row r="3" spans="1:30" ht="12.75">
      <c r="A3" s="9" t="s">
        <v>61</v>
      </c>
      <c r="C3" s="1"/>
      <c r="E3" s="9" t="s">
        <v>235</v>
      </c>
      <c r="F3" s="1"/>
      <c r="G3" s="1"/>
      <c r="Z3" s="114" t="s">
        <v>14</v>
      </c>
      <c r="AA3" s="115" t="s">
        <v>62</v>
      </c>
      <c r="AB3" s="115" t="s">
        <v>13</v>
      </c>
      <c r="AC3" s="115" t="s">
        <v>16</v>
      </c>
      <c r="AD3" s="116" t="s">
        <v>17</v>
      </c>
    </row>
    <row r="4" spans="2:30" ht="12.75">
      <c r="B4" s="1"/>
      <c r="C4" s="1"/>
      <c r="D4" s="1"/>
      <c r="E4" s="1"/>
      <c r="F4" s="1"/>
      <c r="G4" s="1"/>
      <c r="Z4" s="114" t="s">
        <v>18</v>
      </c>
      <c r="AA4" s="115" t="s">
        <v>63</v>
      </c>
      <c r="AB4" s="115" t="s">
        <v>13</v>
      </c>
      <c r="AC4" s="115"/>
      <c r="AD4" s="116"/>
    </row>
    <row r="5" spans="1:30" ht="12.75">
      <c r="A5" s="9" t="s">
        <v>112</v>
      </c>
      <c r="B5" s="1"/>
      <c r="C5" s="1"/>
      <c r="D5" s="1"/>
      <c r="E5" s="1"/>
      <c r="F5" s="1"/>
      <c r="G5" s="1"/>
      <c r="Z5" s="114" t="s">
        <v>24</v>
      </c>
      <c r="AA5" s="115" t="s">
        <v>62</v>
      </c>
      <c r="AB5" s="115" t="s">
        <v>13</v>
      </c>
      <c r="AC5" s="115" t="s">
        <v>16</v>
      </c>
      <c r="AD5" s="116" t="s">
        <v>17</v>
      </c>
    </row>
    <row r="6" spans="1:7" ht="12.75">
      <c r="A6" s="9" t="s">
        <v>113</v>
      </c>
      <c r="B6" s="1"/>
      <c r="C6" s="1"/>
      <c r="D6" s="1"/>
      <c r="E6" s="1"/>
      <c r="F6" s="1"/>
      <c r="G6" s="1"/>
    </row>
    <row r="7" spans="1:7" ht="12.75">
      <c r="A7" s="9"/>
      <c r="B7" s="1"/>
      <c r="C7" s="1"/>
      <c r="D7" s="1"/>
      <c r="E7" s="1"/>
      <c r="F7" s="1"/>
      <c r="G7" s="1"/>
    </row>
    <row r="8" spans="2:7" ht="13.5">
      <c r="B8" s="4" t="str">
        <f>CONCATENATE(AA2," ",AB2," ",AC2," ",AD2)</f>
        <v>Rekapitulácia rozpočtu v EUR  </v>
      </c>
      <c r="G8" s="1"/>
    </row>
    <row r="9" spans="1:7" ht="12.75">
      <c r="A9" s="124" t="s">
        <v>64</v>
      </c>
      <c r="B9" s="124" t="s">
        <v>30</v>
      </c>
      <c r="C9" s="124" t="s">
        <v>65</v>
      </c>
      <c r="D9" s="124" t="s">
        <v>66</v>
      </c>
      <c r="E9" s="131" t="s">
        <v>67</v>
      </c>
      <c r="F9" s="131" t="s">
        <v>68</v>
      </c>
      <c r="G9" s="1"/>
    </row>
    <row r="10" spans="1:7" ht="12.75">
      <c r="A10" s="128"/>
      <c r="B10" s="128"/>
      <c r="C10" s="128" t="s">
        <v>69</v>
      </c>
      <c r="D10" s="128"/>
      <c r="E10" s="128" t="s">
        <v>66</v>
      </c>
      <c r="F10" s="128" t="s">
        <v>66</v>
      </c>
      <c r="G10" s="90" t="s">
        <v>70</v>
      </c>
    </row>
    <row r="12" spans="1:7" ht="12.75">
      <c r="A12" s="1" t="s">
        <v>131</v>
      </c>
      <c r="B12" s="6">
        <f>Prehlad!H29</f>
        <v>0</v>
      </c>
      <c r="C12" s="6">
        <f>Prehlad!I29</f>
        <v>0</v>
      </c>
      <c r="D12" s="6">
        <f>Prehlad!J29</f>
        <v>0</v>
      </c>
      <c r="E12" s="7">
        <f>Prehlad!L29</f>
        <v>0</v>
      </c>
      <c r="F12" s="5">
        <f>Prehlad!N29</f>
        <v>0</v>
      </c>
      <c r="G12" s="5">
        <f>Prehlad!W29</f>
        <v>0</v>
      </c>
    </row>
    <row r="13" spans="1:7" ht="12.75">
      <c r="A13" s="1" t="s">
        <v>160</v>
      </c>
      <c r="B13" s="6">
        <f>Prehlad!H34</f>
        <v>0</v>
      </c>
      <c r="C13" s="6">
        <f>Prehlad!I34</f>
        <v>0</v>
      </c>
      <c r="D13" s="6">
        <f>Prehlad!J34</f>
        <v>0</v>
      </c>
      <c r="E13" s="7">
        <f>Prehlad!L34</f>
        <v>13.1597592</v>
      </c>
      <c r="F13" s="5">
        <f>Prehlad!N34</f>
        <v>0</v>
      </c>
      <c r="G13" s="5">
        <f>Prehlad!W34</f>
        <v>0</v>
      </c>
    </row>
    <row r="14" spans="1:7" ht="12.75">
      <c r="A14" s="1" t="s">
        <v>166</v>
      </c>
      <c r="B14" s="6">
        <f>Prehlad!H66</f>
        <v>0</v>
      </c>
      <c r="C14" s="6">
        <f>Prehlad!I66</f>
        <v>0</v>
      </c>
      <c r="D14" s="6">
        <f>Prehlad!J66</f>
        <v>0</v>
      </c>
      <c r="E14" s="7">
        <f>Prehlad!L66</f>
        <v>12.3190929</v>
      </c>
      <c r="F14" s="5">
        <f>Prehlad!N66</f>
        <v>0</v>
      </c>
      <c r="G14" s="5">
        <f>Prehlad!W66</f>
        <v>0</v>
      </c>
    </row>
    <row r="15" spans="1:7" ht="12.75">
      <c r="A15" s="1" t="s">
        <v>225</v>
      </c>
      <c r="B15" s="6">
        <f>Prehlad!H71</f>
        <v>0</v>
      </c>
      <c r="C15" s="6">
        <f>Prehlad!I71</f>
        <v>0</v>
      </c>
      <c r="D15" s="6">
        <f>Prehlad!J71</f>
        <v>0</v>
      </c>
      <c r="E15" s="7">
        <f>Prehlad!L71</f>
        <v>2.71749</v>
      </c>
      <c r="F15" s="5">
        <f>Prehlad!N71</f>
        <v>0</v>
      </c>
      <c r="G15" s="5">
        <f>Prehlad!W71</f>
        <v>0</v>
      </c>
    </row>
    <row r="16" spans="1:7" ht="12.75">
      <c r="A16" s="1" t="s">
        <v>232</v>
      </c>
      <c r="B16" s="6">
        <f>Prehlad!H73</f>
        <v>0</v>
      </c>
      <c r="C16" s="6">
        <f>Prehlad!I73</f>
        <v>0</v>
      </c>
      <c r="D16" s="6">
        <f>Prehlad!J73</f>
        <v>0</v>
      </c>
      <c r="E16" s="7">
        <f>Prehlad!L73</f>
        <v>28.1963421</v>
      </c>
      <c r="F16" s="5">
        <f>Prehlad!N73</f>
        <v>0</v>
      </c>
      <c r="G16" s="5">
        <f>Prehlad!W73</f>
        <v>0</v>
      </c>
    </row>
    <row r="19" spans="1:7" ht="12.75">
      <c r="A19" s="1" t="s">
        <v>233</v>
      </c>
      <c r="B19" s="6">
        <f>Prehlad!H75</f>
        <v>0</v>
      </c>
      <c r="C19" s="6">
        <f>Prehlad!I75</f>
        <v>0</v>
      </c>
      <c r="D19" s="6">
        <f>Prehlad!J75</f>
        <v>0</v>
      </c>
      <c r="E19" s="7">
        <f>Prehlad!L75</f>
        <v>28.1963421</v>
      </c>
      <c r="F19" s="5">
        <f>Prehlad!N75</f>
        <v>0</v>
      </c>
      <c r="G19" s="5">
        <f>Prehlad!W75</f>
        <v>0</v>
      </c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Narrow,Obyčejné"&amp;8Strana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75"/>
  <sheetViews>
    <sheetView showGridLines="0" zoomScalePageLayoutView="0" workbookViewId="0" topLeftCell="A1">
      <selection activeCell="G74" sqref="G74"/>
    </sheetView>
  </sheetViews>
  <sheetFormatPr defaultColWidth="9.140625" defaultRowHeight="12.75"/>
  <cols>
    <col min="1" max="1" width="6.7109375" style="105" customWidth="1"/>
    <col min="2" max="2" width="3.7109375" style="106" customWidth="1"/>
    <col min="3" max="3" width="13.00390625" style="107" customWidth="1"/>
    <col min="4" max="4" width="35.7109375" style="133" customWidth="1"/>
    <col min="5" max="5" width="10.7109375" style="109" customWidth="1"/>
    <col min="6" max="6" width="5.28125" style="108" customWidth="1"/>
    <col min="7" max="7" width="8.7109375" style="110" customWidth="1"/>
    <col min="8" max="9" width="9.7109375" style="110" hidden="1" customWidth="1"/>
    <col min="10" max="10" width="9.421875" style="110" customWidth="1"/>
    <col min="11" max="11" width="7.421875" style="111" hidden="1" customWidth="1"/>
    <col min="12" max="12" width="8.28125" style="111" hidden="1" customWidth="1"/>
    <col min="13" max="13" width="9.140625" style="109" hidden="1" customWidth="1"/>
    <col min="14" max="14" width="7.00390625" style="109" hidden="1" customWidth="1"/>
    <col min="15" max="15" width="3.57421875" style="108" hidden="1" customWidth="1"/>
    <col min="16" max="16" width="12.7109375" style="108" hidden="1" customWidth="1"/>
    <col min="17" max="19" width="13.28125" style="109" hidden="1" customWidth="1"/>
    <col min="20" max="20" width="10.57421875" style="112" hidden="1" customWidth="1"/>
    <col min="21" max="21" width="10.28125" style="112" hidden="1" customWidth="1"/>
    <col min="22" max="22" width="5.7109375" style="112" hidden="1" customWidth="1"/>
    <col min="23" max="23" width="9.140625" style="113" customWidth="1"/>
    <col min="24" max="25" width="5.7109375" style="108" customWidth="1"/>
    <col min="26" max="26" width="7.57421875" style="108" customWidth="1"/>
    <col min="27" max="27" width="24.8515625" style="108" customWidth="1"/>
    <col min="28" max="28" width="4.28125" style="108" customWidth="1"/>
    <col min="29" max="29" width="8.28125" style="108" customWidth="1"/>
    <col min="30" max="30" width="8.7109375" style="108" customWidth="1"/>
    <col min="31" max="34" width="9.140625" style="108" customWidth="1"/>
    <col min="35" max="16384" width="9.140625" style="1" customWidth="1"/>
  </cols>
  <sheetData>
    <row r="1" spans="1:34" ht="12.75">
      <c r="A1" s="9" t="s">
        <v>108</v>
      </c>
      <c r="B1" s="1"/>
      <c r="C1" s="1"/>
      <c r="D1" s="1"/>
      <c r="E1" s="9" t="s">
        <v>109</v>
      </c>
      <c r="F1" s="1"/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114" t="s">
        <v>5</v>
      </c>
      <c r="AA1" s="151" t="s">
        <v>6</v>
      </c>
      <c r="AB1" s="114" t="s">
        <v>7</v>
      </c>
      <c r="AC1" s="114" t="s">
        <v>8</v>
      </c>
      <c r="AD1" s="114" t="s">
        <v>9</v>
      </c>
      <c r="AE1" s="1"/>
      <c r="AF1" s="1"/>
      <c r="AG1" s="1"/>
      <c r="AH1" s="1"/>
    </row>
    <row r="2" spans="1:34" ht="12.75">
      <c r="A2" s="9" t="s">
        <v>110</v>
      </c>
      <c r="B2" s="1"/>
      <c r="C2" s="1"/>
      <c r="D2" s="1"/>
      <c r="E2" s="9" t="s">
        <v>111</v>
      </c>
      <c r="F2" s="1"/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114" t="s">
        <v>11</v>
      </c>
      <c r="AA2" s="115" t="s">
        <v>71</v>
      </c>
      <c r="AB2" s="115" t="s">
        <v>13</v>
      </c>
      <c r="AC2" s="115"/>
      <c r="AD2" s="116"/>
      <c r="AE2" s="1"/>
      <c r="AF2" s="1"/>
      <c r="AG2" s="1"/>
      <c r="AH2" s="1"/>
    </row>
    <row r="3" spans="1:34" ht="12.75">
      <c r="A3" s="9" t="s">
        <v>61</v>
      </c>
      <c r="B3" s="1"/>
      <c r="C3" s="1"/>
      <c r="D3" s="1"/>
      <c r="E3" s="9" t="s">
        <v>235</v>
      </c>
      <c r="F3" s="1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114" t="s">
        <v>14</v>
      </c>
      <c r="AA3" s="115" t="s">
        <v>72</v>
      </c>
      <c r="AB3" s="115" t="s">
        <v>13</v>
      </c>
      <c r="AC3" s="115" t="s">
        <v>16</v>
      </c>
      <c r="AD3" s="116" t="s">
        <v>17</v>
      </c>
      <c r="AE3" s="1"/>
      <c r="AF3" s="1"/>
      <c r="AG3" s="1"/>
      <c r="AH3" s="1"/>
    </row>
    <row r="4" spans="1:3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114" t="s">
        <v>18</v>
      </c>
      <c r="AA4" s="115" t="s">
        <v>73</v>
      </c>
      <c r="AB4" s="115" t="s">
        <v>13</v>
      </c>
      <c r="AC4" s="115"/>
      <c r="AD4" s="116"/>
      <c r="AE4" s="1"/>
      <c r="AF4" s="1"/>
      <c r="AG4" s="1"/>
      <c r="AH4" s="1"/>
    </row>
    <row r="5" spans="1:34" ht="12.75">
      <c r="A5" s="9" t="s">
        <v>112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114" t="s">
        <v>24</v>
      </c>
      <c r="AA5" s="115" t="s">
        <v>72</v>
      </c>
      <c r="AB5" s="115" t="s">
        <v>13</v>
      </c>
      <c r="AC5" s="115" t="s">
        <v>16</v>
      </c>
      <c r="AD5" s="116" t="s">
        <v>17</v>
      </c>
      <c r="AE5" s="1"/>
      <c r="AF5" s="1"/>
      <c r="AG5" s="1"/>
      <c r="AH5" s="1"/>
    </row>
    <row r="6" spans="1:34" ht="12.75">
      <c r="A6" s="9" t="s">
        <v>113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2.7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25" thickBot="1">
      <c r="A8" s="1"/>
      <c r="B8" s="2"/>
      <c r="C8" s="3"/>
      <c r="D8" s="4" t="str">
        <f>CONCATENATE(AA2," ",AB2," ",AC2," ",AD2)</f>
        <v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3.5" thickTop="1">
      <c r="A9" s="124" t="s">
        <v>74</v>
      </c>
      <c r="B9" s="124" t="s">
        <v>75</v>
      </c>
      <c r="C9" s="124" t="s">
        <v>76</v>
      </c>
      <c r="D9" s="124" t="s">
        <v>77</v>
      </c>
      <c r="E9" s="124" t="s">
        <v>78</v>
      </c>
      <c r="F9" s="124" t="s">
        <v>79</v>
      </c>
      <c r="G9" s="124" t="s">
        <v>80</v>
      </c>
      <c r="H9" s="124" t="s">
        <v>30</v>
      </c>
      <c r="I9" s="124" t="s">
        <v>65</v>
      </c>
      <c r="J9" s="124" t="s">
        <v>66</v>
      </c>
      <c r="K9" s="125" t="s">
        <v>67</v>
      </c>
      <c r="L9" s="126"/>
      <c r="M9" s="127" t="s">
        <v>68</v>
      </c>
      <c r="N9" s="126"/>
      <c r="O9" s="124" t="s">
        <v>4</v>
      </c>
      <c r="P9" s="122" t="s">
        <v>81</v>
      </c>
      <c r="Q9" s="84" t="s">
        <v>78</v>
      </c>
      <c r="R9" s="84" t="s">
        <v>78</v>
      </c>
      <c r="S9" s="85" t="s">
        <v>78</v>
      </c>
      <c r="T9" s="89" t="s">
        <v>82</v>
      </c>
      <c r="U9" s="89" t="s">
        <v>83</v>
      </c>
      <c r="V9" s="89" t="s">
        <v>84</v>
      </c>
      <c r="W9" s="90" t="s">
        <v>70</v>
      </c>
      <c r="X9" s="90" t="s">
        <v>85</v>
      </c>
      <c r="Y9" s="90" t="s">
        <v>86</v>
      </c>
      <c r="Z9" s="132" t="s">
        <v>87</v>
      </c>
      <c r="AA9" s="132" t="s">
        <v>88</v>
      </c>
      <c r="AB9" s="1" t="s">
        <v>84</v>
      </c>
      <c r="AC9" s="1"/>
      <c r="AD9" s="1"/>
      <c r="AE9" s="1"/>
      <c r="AF9" s="1"/>
      <c r="AG9" s="1"/>
      <c r="AH9" s="1"/>
    </row>
    <row r="10" spans="1:34" ht="13.5" thickBot="1">
      <c r="A10" s="128" t="s">
        <v>89</v>
      </c>
      <c r="B10" s="128" t="s">
        <v>90</v>
      </c>
      <c r="C10" s="129"/>
      <c r="D10" s="128" t="s">
        <v>91</v>
      </c>
      <c r="E10" s="128" t="s">
        <v>92</v>
      </c>
      <c r="F10" s="128" t="s">
        <v>93</v>
      </c>
      <c r="G10" s="128" t="s">
        <v>94</v>
      </c>
      <c r="H10" s="128" t="s">
        <v>95</v>
      </c>
      <c r="I10" s="128" t="s">
        <v>69</v>
      </c>
      <c r="J10" s="128"/>
      <c r="K10" s="128" t="s">
        <v>80</v>
      </c>
      <c r="L10" s="128" t="s">
        <v>66</v>
      </c>
      <c r="M10" s="130" t="s">
        <v>80</v>
      </c>
      <c r="N10" s="128" t="s">
        <v>66</v>
      </c>
      <c r="O10" s="128" t="s">
        <v>96</v>
      </c>
      <c r="P10" s="123"/>
      <c r="Q10" s="86" t="s">
        <v>97</v>
      </c>
      <c r="R10" s="86" t="s">
        <v>98</v>
      </c>
      <c r="S10" s="87" t="s">
        <v>99</v>
      </c>
      <c r="T10" s="89" t="s">
        <v>100</v>
      </c>
      <c r="U10" s="89" t="s">
        <v>101</v>
      </c>
      <c r="V10" s="89" t="s">
        <v>102</v>
      </c>
      <c r="W10" s="90"/>
      <c r="X10" s="1"/>
      <c r="Y10" s="1"/>
      <c r="Z10" s="132" t="s">
        <v>103</v>
      </c>
      <c r="AA10" s="132" t="s">
        <v>89</v>
      </c>
      <c r="AB10" s="1" t="s">
        <v>115</v>
      </c>
      <c r="AC10" s="1"/>
      <c r="AD10" s="1"/>
      <c r="AE10" s="1"/>
      <c r="AF10" s="1"/>
      <c r="AG10" s="1"/>
      <c r="AH10" s="1"/>
    </row>
    <row r="11" ht="13.5" thickTop="1"/>
    <row r="12" ht="12.75">
      <c r="B12" s="143" t="s">
        <v>130</v>
      </c>
    </row>
    <row r="13" ht="12.75">
      <c r="B13" s="107" t="s">
        <v>131</v>
      </c>
    </row>
    <row r="14" spans="1:22" ht="12.75">
      <c r="A14" s="105">
        <v>1</v>
      </c>
      <c r="B14" s="106" t="s">
        <v>132</v>
      </c>
      <c r="C14" s="107" t="s">
        <v>133</v>
      </c>
      <c r="D14" s="133" t="s">
        <v>134</v>
      </c>
      <c r="E14" s="109">
        <v>73.205</v>
      </c>
      <c r="F14" s="108" t="s">
        <v>135</v>
      </c>
      <c r="G14" s="110">
        <v>0</v>
      </c>
      <c r="H14" s="110">
        <f>ROUND(E14*G14,2)</f>
        <v>0</v>
      </c>
      <c r="J14" s="110">
        <f>ROUND(E14*G14,2)</f>
        <v>0</v>
      </c>
      <c r="O14" s="108">
        <v>20</v>
      </c>
      <c r="P14" s="108" t="s">
        <v>136</v>
      </c>
      <c r="V14" s="112" t="s">
        <v>50</v>
      </c>
    </row>
    <row r="15" spans="4:24" ht="12.75">
      <c r="D15" s="144" t="s">
        <v>137</v>
      </c>
      <c r="E15" s="145"/>
      <c r="F15" s="146"/>
      <c r="G15" s="147"/>
      <c r="H15" s="147"/>
      <c r="I15" s="147"/>
      <c r="J15" s="147"/>
      <c r="K15" s="148"/>
      <c r="L15" s="148"/>
      <c r="M15" s="145"/>
      <c r="N15" s="145"/>
      <c r="O15" s="146"/>
      <c r="P15" s="146"/>
      <c r="Q15" s="145"/>
      <c r="R15" s="145"/>
      <c r="S15" s="145"/>
      <c r="T15" s="149"/>
      <c r="U15" s="149"/>
      <c r="V15" s="149" t="s">
        <v>0</v>
      </c>
      <c r="W15" s="150"/>
      <c r="X15" s="146"/>
    </row>
    <row r="16" spans="4:24" ht="12.75">
      <c r="D16" s="144" t="s">
        <v>138</v>
      </c>
      <c r="E16" s="145"/>
      <c r="F16" s="146"/>
      <c r="G16" s="147"/>
      <c r="H16" s="147"/>
      <c r="I16" s="147"/>
      <c r="J16" s="147"/>
      <c r="K16" s="148"/>
      <c r="L16" s="148"/>
      <c r="M16" s="145"/>
      <c r="N16" s="145"/>
      <c r="O16" s="146"/>
      <c r="P16" s="146"/>
      <c r="Q16" s="145"/>
      <c r="R16" s="145"/>
      <c r="S16" s="145"/>
      <c r="T16" s="149"/>
      <c r="U16" s="149"/>
      <c r="V16" s="149" t="s">
        <v>0</v>
      </c>
      <c r="W16" s="150"/>
      <c r="X16" s="146"/>
    </row>
    <row r="17" spans="4:24" ht="12.75">
      <c r="D17" s="144" t="s">
        <v>139</v>
      </c>
      <c r="E17" s="145"/>
      <c r="F17" s="146"/>
      <c r="G17" s="147"/>
      <c r="H17" s="147"/>
      <c r="I17" s="147"/>
      <c r="J17" s="147"/>
      <c r="K17" s="148"/>
      <c r="L17" s="148"/>
      <c r="M17" s="145"/>
      <c r="N17" s="145"/>
      <c r="O17" s="146"/>
      <c r="P17" s="146"/>
      <c r="Q17" s="145"/>
      <c r="R17" s="145"/>
      <c r="S17" s="145"/>
      <c r="T17" s="149"/>
      <c r="U17" s="149"/>
      <c r="V17" s="149" t="s">
        <v>0</v>
      </c>
      <c r="W17" s="150"/>
      <c r="X17" s="146"/>
    </row>
    <row r="18" spans="1:22" ht="25.5">
      <c r="A18" s="105">
        <v>2</v>
      </c>
      <c r="B18" s="106" t="s">
        <v>132</v>
      </c>
      <c r="C18" s="107" t="s">
        <v>140</v>
      </c>
      <c r="D18" s="133" t="s">
        <v>141</v>
      </c>
      <c r="E18" s="109">
        <v>30.162</v>
      </c>
      <c r="F18" s="108" t="s">
        <v>135</v>
      </c>
      <c r="G18" s="110">
        <v>0</v>
      </c>
      <c r="H18" s="110">
        <f>ROUND(E18*G18,2)</f>
        <v>0</v>
      </c>
      <c r="J18" s="110">
        <f>ROUND(E18*G18,2)</f>
        <v>0</v>
      </c>
      <c r="O18" s="108">
        <v>20</v>
      </c>
      <c r="P18" s="108" t="s">
        <v>136</v>
      </c>
      <c r="V18" s="112" t="s">
        <v>50</v>
      </c>
    </row>
    <row r="19" spans="4:24" ht="12.75">
      <c r="D19" s="144" t="s">
        <v>142</v>
      </c>
      <c r="E19" s="145"/>
      <c r="F19" s="146"/>
      <c r="G19" s="147"/>
      <c r="H19" s="147"/>
      <c r="I19" s="147"/>
      <c r="J19" s="147"/>
      <c r="K19" s="148"/>
      <c r="L19" s="148"/>
      <c r="M19" s="145"/>
      <c r="N19" s="145"/>
      <c r="O19" s="146"/>
      <c r="P19" s="146"/>
      <c r="Q19" s="145"/>
      <c r="R19" s="145"/>
      <c r="S19" s="145"/>
      <c r="T19" s="149"/>
      <c r="U19" s="149"/>
      <c r="V19" s="149" t="s">
        <v>0</v>
      </c>
      <c r="W19" s="150"/>
      <c r="X19" s="146"/>
    </row>
    <row r="20" spans="4:24" ht="12.75">
      <c r="D20" s="144" t="s">
        <v>143</v>
      </c>
      <c r="E20" s="145"/>
      <c r="F20" s="146"/>
      <c r="G20" s="147"/>
      <c r="H20" s="147"/>
      <c r="I20" s="147"/>
      <c r="J20" s="147"/>
      <c r="K20" s="148"/>
      <c r="L20" s="148"/>
      <c r="M20" s="145"/>
      <c r="N20" s="145"/>
      <c r="O20" s="146"/>
      <c r="P20" s="146"/>
      <c r="Q20" s="145"/>
      <c r="R20" s="145"/>
      <c r="S20" s="145"/>
      <c r="T20" s="149"/>
      <c r="U20" s="149"/>
      <c r="V20" s="149" t="s">
        <v>0</v>
      </c>
      <c r="W20" s="150"/>
      <c r="X20" s="146"/>
    </row>
    <row r="21" spans="1:22" ht="12.75">
      <c r="A21" s="105">
        <v>3</v>
      </c>
      <c r="B21" s="106" t="s">
        <v>132</v>
      </c>
      <c r="C21" s="107" t="s">
        <v>144</v>
      </c>
      <c r="D21" s="133" t="s">
        <v>145</v>
      </c>
      <c r="E21" s="109">
        <v>30.162</v>
      </c>
      <c r="F21" s="108" t="s">
        <v>135</v>
      </c>
      <c r="G21" s="110">
        <v>0</v>
      </c>
      <c r="H21" s="110">
        <f>ROUND(E21*G21,2)</f>
        <v>0</v>
      </c>
      <c r="J21" s="110">
        <f>ROUND(E21*G21,2)</f>
        <v>0</v>
      </c>
      <c r="O21" s="108">
        <v>20</v>
      </c>
      <c r="P21" s="108" t="s">
        <v>136</v>
      </c>
      <c r="V21" s="112" t="s">
        <v>50</v>
      </c>
    </row>
    <row r="22" spans="1:22" ht="25.5">
      <c r="A22" s="105">
        <v>4</v>
      </c>
      <c r="B22" s="106" t="s">
        <v>146</v>
      </c>
      <c r="C22" s="107" t="s">
        <v>147</v>
      </c>
      <c r="D22" s="133" t="s">
        <v>148</v>
      </c>
      <c r="E22" s="109">
        <v>43.043</v>
      </c>
      <c r="F22" s="108" t="s">
        <v>135</v>
      </c>
      <c r="G22" s="110">
        <v>0</v>
      </c>
      <c r="H22" s="110">
        <f>ROUND(E22*G22,2)</f>
        <v>0</v>
      </c>
      <c r="J22" s="110">
        <f>ROUND(E22*G22,2)</f>
        <v>0</v>
      </c>
      <c r="O22" s="108">
        <v>20</v>
      </c>
      <c r="P22" s="108" t="s">
        <v>136</v>
      </c>
      <c r="V22" s="112" t="s">
        <v>50</v>
      </c>
    </row>
    <row r="23" spans="4:24" ht="12.75">
      <c r="D23" s="144" t="s">
        <v>149</v>
      </c>
      <c r="E23" s="145"/>
      <c r="F23" s="146"/>
      <c r="G23" s="147"/>
      <c r="H23" s="147"/>
      <c r="I23" s="147"/>
      <c r="J23" s="147"/>
      <c r="K23" s="148"/>
      <c r="L23" s="148"/>
      <c r="M23" s="145"/>
      <c r="N23" s="145"/>
      <c r="O23" s="146"/>
      <c r="P23" s="146"/>
      <c r="Q23" s="145"/>
      <c r="R23" s="145"/>
      <c r="S23" s="145"/>
      <c r="T23" s="149"/>
      <c r="U23" s="149"/>
      <c r="V23" s="149" t="s">
        <v>0</v>
      </c>
      <c r="W23" s="150"/>
      <c r="X23" s="146"/>
    </row>
    <row r="24" spans="4:24" ht="12.75">
      <c r="D24" s="144" t="s">
        <v>150</v>
      </c>
      <c r="E24" s="145"/>
      <c r="F24" s="146"/>
      <c r="G24" s="147"/>
      <c r="H24" s="147"/>
      <c r="I24" s="147"/>
      <c r="J24" s="147"/>
      <c r="K24" s="148"/>
      <c r="L24" s="148"/>
      <c r="M24" s="145"/>
      <c r="N24" s="145"/>
      <c r="O24" s="146"/>
      <c r="P24" s="146"/>
      <c r="Q24" s="145"/>
      <c r="R24" s="145"/>
      <c r="S24" s="145"/>
      <c r="T24" s="149"/>
      <c r="U24" s="149"/>
      <c r="V24" s="149" t="s">
        <v>0</v>
      </c>
      <c r="W24" s="150"/>
      <c r="X24" s="146"/>
    </row>
    <row r="25" spans="1:22" ht="12.75">
      <c r="A25" s="105">
        <v>5</v>
      </c>
      <c r="B25" s="106" t="s">
        <v>146</v>
      </c>
      <c r="C25" s="107" t="s">
        <v>151</v>
      </c>
      <c r="D25" s="133" t="s">
        <v>152</v>
      </c>
      <c r="E25" s="109">
        <v>23.202</v>
      </c>
      <c r="F25" s="108" t="s">
        <v>135</v>
      </c>
      <c r="G25" s="110">
        <v>0</v>
      </c>
      <c r="H25" s="110">
        <f>ROUND(E25*G25,2)</f>
        <v>0</v>
      </c>
      <c r="J25" s="110">
        <f>ROUND(E25*G25,2)</f>
        <v>0</v>
      </c>
      <c r="O25" s="108">
        <v>20</v>
      </c>
      <c r="P25" s="108" t="s">
        <v>136</v>
      </c>
      <c r="V25" s="112" t="s">
        <v>50</v>
      </c>
    </row>
    <row r="26" spans="4:24" ht="12.75">
      <c r="D26" s="144" t="s">
        <v>153</v>
      </c>
      <c r="E26" s="145"/>
      <c r="F26" s="146"/>
      <c r="G26" s="147"/>
      <c r="H26" s="147"/>
      <c r="I26" s="147"/>
      <c r="J26" s="147"/>
      <c r="K26" s="148"/>
      <c r="L26" s="148"/>
      <c r="M26" s="145"/>
      <c r="N26" s="145"/>
      <c r="O26" s="146"/>
      <c r="P26" s="146"/>
      <c r="Q26" s="145"/>
      <c r="R26" s="145"/>
      <c r="S26" s="145"/>
      <c r="T26" s="149"/>
      <c r="U26" s="149"/>
      <c r="V26" s="149" t="s">
        <v>0</v>
      </c>
      <c r="W26" s="150"/>
      <c r="X26" s="146"/>
    </row>
    <row r="27" spans="1:22" ht="12.75">
      <c r="A27" s="105">
        <v>6</v>
      </c>
      <c r="B27" s="106" t="s">
        <v>154</v>
      </c>
      <c r="C27" s="107" t="s">
        <v>155</v>
      </c>
      <c r="D27" s="133" t="s">
        <v>156</v>
      </c>
      <c r="E27" s="109">
        <v>41.764</v>
      </c>
      <c r="F27" s="108" t="s">
        <v>157</v>
      </c>
      <c r="G27" s="110">
        <v>0</v>
      </c>
      <c r="I27" s="110">
        <f>ROUND(E27*G27,2)</f>
        <v>0</v>
      </c>
      <c r="J27" s="110">
        <f>ROUND(E27*G27,2)</f>
        <v>0</v>
      </c>
      <c r="O27" s="108">
        <v>20</v>
      </c>
      <c r="P27" s="108" t="s">
        <v>136</v>
      </c>
      <c r="V27" s="112" t="s">
        <v>43</v>
      </c>
    </row>
    <row r="28" spans="4:24" ht="12.75">
      <c r="D28" s="144" t="s">
        <v>158</v>
      </c>
      <c r="E28" s="145"/>
      <c r="F28" s="146"/>
      <c r="G28" s="147"/>
      <c r="H28" s="147"/>
      <c r="I28" s="147"/>
      <c r="J28" s="147"/>
      <c r="K28" s="148"/>
      <c r="L28" s="148"/>
      <c r="M28" s="145"/>
      <c r="N28" s="145"/>
      <c r="O28" s="146"/>
      <c r="P28" s="146"/>
      <c r="Q28" s="145"/>
      <c r="R28" s="145"/>
      <c r="S28" s="145"/>
      <c r="T28" s="149"/>
      <c r="U28" s="149"/>
      <c r="V28" s="149" t="s">
        <v>0</v>
      </c>
      <c r="W28" s="150"/>
      <c r="X28" s="146"/>
    </row>
    <row r="29" spans="4:14" ht="12.75">
      <c r="D29" s="152" t="s">
        <v>159</v>
      </c>
      <c r="E29" s="153">
        <f>J29</f>
        <v>0</v>
      </c>
      <c r="H29" s="153">
        <f>SUM(H12:H28)</f>
        <v>0</v>
      </c>
      <c r="I29" s="153">
        <f>SUM(I12:I28)</f>
        <v>0</v>
      </c>
      <c r="J29" s="153">
        <f>SUM(J12:J28)</f>
        <v>0</v>
      </c>
      <c r="L29" s="154">
        <f>SUM(L12:L28)</f>
        <v>0</v>
      </c>
      <c r="N29" s="155">
        <f>SUM(N12:N28)</f>
        <v>0</v>
      </c>
    </row>
    <row r="31" ht="12.75">
      <c r="B31" s="107" t="s">
        <v>160</v>
      </c>
    </row>
    <row r="32" spans="1:22" ht="25.5">
      <c r="A32" s="105">
        <v>7</v>
      </c>
      <c r="B32" s="106" t="s">
        <v>161</v>
      </c>
      <c r="C32" s="107" t="s">
        <v>162</v>
      </c>
      <c r="D32" s="133" t="s">
        <v>163</v>
      </c>
      <c r="E32" s="109">
        <v>6.96</v>
      </c>
      <c r="F32" s="108" t="s">
        <v>135</v>
      </c>
      <c r="G32" s="110">
        <v>0</v>
      </c>
      <c r="H32" s="110">
        <f>ROUND(E32*G32,2)</f>
        <v>0</v>
      </c>
      <c r="J32" s="110">
        <f>ROUND(E32*G32,2)</f>
        <v>0</v>
      </c>
      <c r="K32" s="111">
        <v>1.89077</v>
      </c>
      <c r="L32" s="111">
        <f>E32*K32</f>
        <v>13.1597592</v>
      </c>
      <c r="O32" s="108">
        <v>20</v>
      </c>
      <c r="P32" s="108" t="s">
        <v>136</v>
      </c>
      <c r="V32" s="112" t="s">
        <v>50</v>
      </c>
    </row>
    <row r="33" spans="4:24" ht="12.75">
      <c r="D33" s="144" t="s">
        <v>164</v>
      </c>
      <c r="E33" s="145"/>
      <c r="F33" s="146"/>
      <c r="G33" s="147"/>
      <c r="H33" s="147"/>
      <c r="I33" s="147"/>
      <c r="J33" s="147"/>
      <c r="K33" s="148"/>
      <c r="L33" s="148"/>
      <c r="M33" s="145"/>
      <c r="N33" s="145"/>
      <c r="O33" s="146"/>
      <c r="P33" s="146"/>
      <c r="Q33" s="145"/>
      <c r="R33" s="145"/>
      <c r="S33" s="145"/>
      <c r="T33" s="149"/>
      <c r="U33" s="149"/>
      <c r="V33" s="149" t="s">
        <v>0</v>
      </c>
      <c r="W33" s="150"/>
      <c r="X33" s="146"/>
    </row>
    <row r="34" spans="4:14" ht="12.75">
      <c r="D34" s="152" t="s">
        <v>165</v>
      </c>
      <c r="E34" s="153">
        <f>J34</f>
        <v>0</v>
      </c>
      <c r="H34" s="153">
        <f>SUM(H31:H33)</f>
        <v>0</v>
      </c>
      <c r="I34" s="153">
        <f>SUM(I31:I33)</f>
        <v>0</v>
      </c>
      <c r="J34" s="153">
        <f>SUM(J31:J33)</f>
        <v>0</v>
      </c>
      <c r="L34" s="154">
        <f>SUM(L31:L33)</f>
        <v>13.1597592</v>
      </c>
      <c r="N34" s="155">
        <f>SUM(N31:N33)</f>
        <v>0</v>
      </c>
    </row>
    <row r="36" ht="12.75">
      <c r="B36" s="107" t="s">
        <v>166</v>
      </c>
    </row>
    <row r="37" spans="1:22" ht="25.5">
      <c r="A37" s="105">
        <v>8</v>
      </c>
      <c r="B37" s="106" t="s">
        <v>161</v>
      </c>
      <c r="C37" s="107" t="s">
        <v>167</v>
      </c>
      <c r="D37" s="133" t="s">
        <v>168</v>
      </c>
      <c r="E37" s="109">
        <v>39.2</v>
      </c>
      <c r="F37" s="108" t="s">
        <v>169</v>
      </c>
      <c r="G37" s="110">
        <v>0</v>
      </c>
      <c r="H37" s="110">
        <f>ROUND(E37*G37,2)</f>
        <v>0</v>
      </c>
      <c r="J37" s="110">
        <f>ROUND(E37*G37,2)</f>
        <v>0</v>
      </c>
      <c r="K37" s="111">
        <v>1E-05</v>
      </c>
      <c r="L37" s="111">
        <f>E37*K37</f>
        <v>0.00039200000000000004</v>
      </c>
      <c r="O37" s="108">
        <v>20</v>
      </c>
      <c r="P37" s="108" t="s">
        <v>136</v>
      </c>
      <c r="V37" s="112" t="s">
        <v>50</v>
      </c>
    </row>
    <row r="38" spans="4:24" ht="12.75">
      <c r="D38" s="144" t="s">
        <v>170</v>
      </c>
      <c r="E38" s="145"/>
      <c r="F38" s="146"/>
      <c r="G38" s="147"/>
      <c r="H38" s="147"/>
      <c r="I38" s="147"/>
      <c r="J38" s="147"/>
      <c r="K38" s="148"/>
      <c r="L38" s="148"/>
      <c r="M38" s="145"/>
      <c r="N38" s="145"/>
      <c r="O38" s="146"/>
      <c r="P38" s="146"/>
      <c r="Q38" s="145"/>
      <c r="R38" s="145"/>
      <c r="S38" s="145"/>
      <c r="T38" s="149"/>
      <c r="U38" s="149"/>
      <c r="V38" s="149" t="s">
        <v>0</v>
      </c>
      <c r="W38" s="150"/>
      <c r="X38" s="146"/>
    </row>
    <row r="39" spans="1:22" ht="25.5">
      <c r="A39" s="105">
        <v>9</v>
      </c>
      <c r="B39" s="106" t="s">
        <v>161</v>
      </c>
      <c r="C39" s="107" t="s">
        <v>171</v>
      </c>
      <c r="D39" s="133" t="s">
        <v>172</v>
      </c>
      <c r="E39" s="109">
        <v>27.09</v>
      </c>
      <c r="F39" s="108" t="s">
        <v>169</v>
      </c>
      <c r="G39" s="110">
        <v>0</v>
      </c>
      <c r="H39" s="110">
        <f>ROUND(E39*G39,2)</f>
        <v>0</v>
      </c>
      <c r="J39" s="110">
        <f>ROUND(E39*G39,2)</f>
        <v>0</v>
      </c>
      <c r="K39" s="111">
        <v>1E-05</v>
      </c>
      <c r="L39" s="111">
        <f>E39*K39</f>
        <v>0.0002709</v>
      </c>
      <c r="O39" s="108">
        <v>20</v>
      </c>
      <c r="P39" s="108" t="s">
        <v>136</v>
      </c>
      <c r="V39" s="112" t="s">
        <v>50</v>
      </c>
    </row>
    <row r="40" spans="4:24" ht="12.75">
      <c r="D40" s="144" t="s">
        <v>173</v>
      </c>
      <c r="E40" s="145"/>
      <c r="F40" s="146"/>
      <c r="G40" s="147"/>
      <c r="H40" s="147"/>
      <c r="I40" s="147"/>
      <c r="J40" s="147"/>
      <c r="K40" s="148"/>
      <c r="L40" s="148"/>
      <c r="M40" s="145"/>
      <c r="N40" s="145"/>
      <c r="O40" s="146"/>
      <c r="P40" s="146"/>
      <c r="Q40" s="145"/>
      <c r="R40" s="145"/>
      <c r="S40" s="145"/>
      <c r="T40" s="149"/>
      <c r="U40" s="149"/>
      <c r="V40" s="149" t="s">
        <v>0</v>
      </c>
      <c r="W40" s="150"/>
      <c r="X40" s="146"/>
    </row>
    <row r="41" spans="4:24" ht="12.75">
      <c r="D41" s="144" t="s">
        <v>174</v>
      </c>
      <c r="E41" s="145"/>
      <c r="F41" s="146"/>
      <c r="G41" s="147"/>
      <c r="H41" s="147"/>
      <c r="I41" s="147"/>
      <c r="J41" s="147"/>
      <c r="K41" s="148"/>
      <c r="L41" s="148"/>
      <c r="M41" s="145"/>
      <c r="N41" s="145"/>
      <c r="O41" s="146"/>
      <c r="P41" s="146"/>
      <c r="Q41" s="145"/>
      <c r="R41" s="145"/>
      <c r="S41" s="145"/>
      <c r="T41" s="149"/>
      <c r="U41" s="149"/>
      <c r="V41" s="149" t="s">
        <v>0</v>
      </c>
      <c r="W41" s="150"/>
      <c r="X41" s="146"/>
    </row>
    <row r="42" spans="1:22" ht="12.75">
      <c r="A42" s="105">
        <v>10</v>
      </c>
      <c r="B42" s="106" t="s">
        <v>154</v>
      </c>
      <c r="C42" s="107" t="s">
        <v>175</v>
      </c>
      <c r="D42" s="133" t="s">
        <v>176</v>
      </c>
      <c r="E42" s="109">
        <v>40</v>
      </c>
      <c r="F42" s="108" t="s">
        <v>169</v>
      </c>
      <c r="G42" s="110">
        <v>0</v>
      </c>
      <c r="I42" s="110">
        <f aca="true" t="shared" si="0" ref="I42:I47">ROUND(E42*G42,2)</f>
        <v>0</v>
      </c>
      <c r="J42" s="110">
        <f aca="true" t="shared" si="1" ref="J42:J65">ROUND(E42*G42,2)</f>
        <v>0</v>
      </c>
      <c r="K42" s="111">
        <v>0.00235</v>
      </c>
      <c r="L42" s="111">
        <f>E42*K42</f>
        <v>0.094</v>
      </c>
      <c r="O42" s="108">
        <v>20</v>
      </c>
      <c r="P42" s="108" t="s">
        <v>136</v>
      </c>
      <c r="V42" s="112" t="s">
        <v>43</v>
      </c>
    </row>
    <row r="43" spans="1:22" ht="12.75">
      <c r="A43" s="105">
        <v>11</v>
      </c>
      <c r="B43" s="106" t="s">
        <v>154</v>
      </c>
      <c r="C43" s="107" t="s">
        <v>177</v>
      </c>
      <c r="D43" s="133" t="s">
        <v>178</v>
      </c>
      <c r="E43" s="109">
        <v>19</v>
      </c>
      <c r="F43" s="108" t="s">
        <v>169</v>
      </c>
      <c r="G43" s="110">
        <v>0</v>
      </c>
      <c r="I43" s="110">
        <f t="shared" si="0"/>
        <v>0</v>
      </c>
      <c r="J43" s="110">
        <f t="shared" si="1"/>
        <v>0</v>
      </c>
      <c r="K43" s="111">
        <v>0.00364</v>
      </c>
      <c r="L43" s="111">
        <f>E43*K43</f>
        <v>0.06916</v>
      </c>
      <c r="O43" s="108">
        <v>20</v>
      </c>
      <c r="P43" s="108" t="s">
        <v>136</v>
      </c>
      <c r="V43" s="112" t="s">
        <v>43</v>
      </c>
    </row>
    <row r="44" spans="1:22" ht="12.75">
      <c r="A44" s="105">
        <v>12</v>
      </c>
      <c r="B44" s="106" t="s">
        <v>154</v>
      </c>
      <c r="C44" s="107" t="s">
        <v>179</v>
      </c>
      <c r="D44" s="133" t="s">
        <v>180</v>
      </c>
      <c r="E44" s="109">
        <v>9</v>
      </c>
      <c r="F44" s="108" t="s">
        <v>169</v>
      </c>
      <c r="G44" s="110">
        <v>0</v>
      </c>
      <c r="I44" s="110">
        <f t="shared" si="0"/>
        <v>0</v>
      </c>
      <c r="J44" s="110">
        <f t="shared" si="1"/>
        <v>0</v>
      </c>
      <c r="K44" s="111">
        <v>0.0061</v>
      </c>
      <c r="L44" s="111">
        <f>E44*K44</f>
        <v>0.054900000000000004</v>
      </c>
      <c r="O44" s="108">
        <v>20</v>
      </c>
      <c r="P44" s="108" t="s">
        <v>136</v>
      </c>
      <c r="V44" s="112" t="s">
        <v>43</v>
      </c>
    </row>
    <row r="45" spans="1:22" ht="12.75">
      <c r="A45" s="105">
        <v>13</v>
      </c>
      <c r="B45" s="106" t="s">
        <v>154</v>
      </c>
      <c r="C45" s="107" t="s">
        <v>181</v>
      </c>
      <c r="D45" s="133" t="s">
        <v>182</v>
      </c>
      <c r="E45" s="109">
        <v>10</v>
      </c>
      <c r="F45" s="108" t="s">
        <v>183</v>
      </c>
      <c r="G45" s="110">
        <v>0</v>
      </c>
      <c r="I45" s="110">
        <f t="shared" si="0"/>
        <v>0</v>
      </c>
      <c r="J45" s="110">
        <f t="shared" si="1"/>
        <v>0</v>
      </c>
      <c r="O45" s="108">
        <v>20</v>
      </c>
      <c r="P45" s="108" t="s">
        <v>136</v>
      </c>
      <c r="V45" s="112" t="s">
        <v>43</v>
      </c>
    </row>
    <row r="46" spans="1:22" ht="12.75">
      <c r="A46" s="105">
        <v>14</v>
      </c>
      <c r="B46" s="106" t="s">
        <v>154</v>
      </c>
      <c r="C46" s="107" t="s">
        <v>184</v>
      </c>
      <c r="D46" s="133" t="s">
        <v>185</v>
      </c>
      <c r="E46" s="109">
        <v>6</v>
      </c>
      <c r="F46" s="108" t="s">
        <v>183</v>
      </c>
      <c r="G46" s="110">
        <v>0</v>
      </c>
      <c r="I46" s="110">
        <f t="shared" si="0"/>
        <v>0</v>
      </c>
      <c r="J46" s="110">
        <f t="shared" si="1"/>
        <v>0</v>
      </c>
      <c r="O46" s="108">
        <v>20</v>
      </c>
      <c r="P46" s="108" t="s">
        <v>136</v>
      </c>
      <c r="V46" s="112" t="s">
        <v>43</v>
      </c>
    </row>
    <row r="47" spans="1:22" ht="12.75">
      <c r="A47" s="105">
        <v>15</v>
      </c>
      <c r="B47" s="106" t="s">
        <v>154</v>
      </c>
      <c r="C47" s="107" t="s">
        <v>186</v>
      </c>
      <c r="D47" s="133" t="s">
        <v>187</v>
      </c>
      <c r="E47" s="109">
        <v>3</v>
      </c>
      <c r="F47" s="108" t="s">
        <v>183</v>
      </c>
      <c r="G47" s="110">
        <v>0</v>
      </c>
      <c r="I47" s="110">
        <f t="shared" si="0"/>
        <v>0</v>
      </c>
      <c r="J47" s="110">
        <f t="shared" si="1"/>
        <v>0</v>
      </c>
      <c r="O47" s="108">
        <v>20</v>
      </c>
      <c r="P47" s="108" t="s">
        <v>136</v>
      </c>
      <c r="V47" s="112" t="s">
        <v>43</v>
      </c>
    </row>
    <row r="48" spans="1:22" ht="12.75">
      <c r="A48" s="105">
        <v>16</v>
      </c>
      <c r="B48" s="106" t="s">
        <v>161</v>
      </c>
      <c r="C48" s="107" t="s">
        <v>188</v>
      </c>
      <c r="D48" s="133" t="s">
        <v>189</v>
      </c>
      <c r="E48" s="109">
        <v>1</v>
      </c>
      <c r="F48" s="108" t="s">
        <v>183</v>
      </c>
      <c r="G48" s="110">
        <v>0</v>
      </c>
      <c r="H48" s="110">
        <f>ROUND(E48*G48,2)</f>
        <v>0</v>
      </c>
      <c r="J48" s="110">
        <f t="shared" si="1"/>
        <v>0</v>
      </c>
      <c r="K48" s="111">
        <v>0.00506</v>
      </c>
      <c r="L48" s="111">
        <f>E48*K48</f>
        <v>0.00506</v>
      </c>
      <c r="O48" s="108">
        <v>20</v>
      </c>
      <c r="P48" s="108" t="s">
        <v>136</v>
      </c>
      <c r="V48" s="112" t="s">
        <v>50</v>
      </c>
    </row>
    <row r="49" spans="1:22" ht="12.75">
      <c r="A49" s="105">
        <v>17</v>
      </c>
      <c r="B49" s="106" t="s">
        <v>154</v>
      </c>
      <c r="C49" s="107" t="s">
        <v>190</v>
      </c>
      <c r="D49" s="133" t="s">
        <v>191</v>
      </c>
      <c r="E49" s="109">
        <v>1</v>
      </c>
      <c r="F49" s="108" t="s">
        <v>183</v>
      </c>
      <c r="G49" s="110">
        <v>0</v>
      </c>
      <c r="I49" s="110">
        <f>ROUND(E49*G49,2)</f>
        <v>0</v>
      </c>
      <c r="J49" s="110">
        <f t="shared" si="1"/>
        <v>0</v>
      </c>
      <c r="K49" s="111">
        <v>0.0195</v>
      </c>
      <c r="L49" s="111">
        <f>E49*K49</f>
        <v>0.0195</v>
      </c>
      <c r="O49" s="108">
        <v>20</v>
      </c>
      <c r="P49" s="108" t="s">
        <v>136</v>
      </c>
      <c r="V49" s="112" t="s">
        <v>43</v>
      </c>
    </row>
    <row r="50" spans="1:22" ht="25.5">
      <c r="A50" s="105">
        <v>18</v>
      </c>
      <c r="B50" s="106" t="s">
        <v>161</v>
      </c>
      <c r="C50" s="107" t="s">
        <v>192</v>
      </c>
      <c r="D50" s="133" t="s">
        <v>193</v>
      </c>
      <c r="E50" s="109">
        <v>39.2</v>
      </c>
      <c r="F50" s="108" t="s">
        <v>169</v>
      </c>
      <c r="G50" s="110">
        <v>0</v>
      </c>
      <c r="H50" s="110">
        <f>ROUND(E50*G50,2)</f>
        <v>0</v>
      </c>
      <c r="J50" s="110">
        <f t="shared" si="1"/>
        <v>0</v>
      </c>
      <c r="O50" s="108">
        <v>20</v>
      </c>
      <c r="P50" s="108" t="s">
        <v>136</v>
      </c>
      <c r="V50" s="112" t="s">
        <v>50</v>
      </c>
    </row>
    <row r="51" spans="1:22" ht="12.75">
      <c r="A51" s="105">
        <v>19</v>
      </c>
      <c r="B51" s="106" t="s">
        <v>161</v>
      </c>
      <c r="C51" s="107" t="s">
        <v>194</v>
      </c>
      <c r="D51" s="133" t="s">
        <v>195</v>
      </c>
      <c r="E51" s="109">
        <v>27.09</v>
      </c>
      <c r="F51" s="108" t="s">
        <v>169</v>
      </c>
      <c r="G51" s="110">
        <v>0</v>
      </c>
      <c r="H51" s="110">
        <f>ROUND(E51*G51,2)</f>
        <v>0</v>
      </c>
      <c r="J51" s="110">
        <f t="shared" si="1"/>
        <v>0</v>
      </c>
      <c r="O51" s="108">
        <v>20</v>
      </c>
      <c r="P51" s="108" t="s">
        <v>136</v>
      </c>
      <c r="V51" s="112" t="s">
        <v>50</v>
      </c>
    </row>
    <row r="52" spans="1:22" ht="25.5">
      <c r="A52" s="105">
        <v>20</v>
      </c>
      <c r="B52" s="106" t="s">
        <v>161</v>
      </c>
      <c r="C52" s="107" t="s">
        <v>196</v>
      </c>
      <c r="D52" s="133" t="s">
        <v>197</v>
      </c>
      <c r="E52" s="109">
        <v>1</v>
      </c>
      <c r="F52" s="108" t="s">
        <v>183</v>
      </c>
      <c r="G52" s="110">
        <v>0</v>
      </c>
      <c r="H52" s="110">
        <f>ROUND(E52*G52,2)</f>
        <v>0</v>
      </c>
      <c r="J52" s="110">
        <f t="shared" si="1"/>
        <v>0</v>
      </c>
      <c r="K52" s="111">
        <v>1.909</v>
      </c>
      <c r="L52" s="111">
        <f aca="true" t="shared" si="2" ref="L52:L65">E52*K52</f>
        <v>1.909</v>
      </c>
      <c r="O52" s="108">
        <v>20</v>
      </c>
      <c r="P52" s="108" t="s">
        <v>136</v>
      </c>
      <c r="V52" s="112" t="s">
        <v>50</v>
      </c>
    </row>
    <row r="53" spans="1:22" ht="25.5">
      <c r="A53" s="105">
        <v>21</v>
      </c>
      <c r="B53" s="106" t="s">
        <v>161</v>
      </c>
      <c r="C53" s="107" t="s">
        <v>198</v>
      </c>
      <c r="D53" s="133" t="s">
        <v>199</v>
      </c>
      <c r="E53" s="109">
        <v>1</v>
      </c>
      <c r="F53" s="108" t="s">
        <v>183</v>
      </c>
      <c r="G53" s="110">
        <v>0</v>
      </c>
      <c r="H53" s="110">
        <f>ROUND(E53*G53,2)</f>
        <v>0</v>
      </c>
      <c r="J53" s="110">
        <f t="shared" si="1"/>
        <v>0</v>
      </c>
      <c r="K53" s="111">
        <v>2.08507</v>
      </c>
      <c r="L53" s="111">
        <f t="shared" si="2"/>
        <v>2.08507</v>
      </c>
      <c r="O53" s="108">
        <v>20</v>
      </c>
      <c r="P53" s="108" t="s">
        <v>136</v>
      </c>
      <c r="V53" s="112" t="s">
        <v>50</v>
      </c>
    </row>
    <row r="54" spans="1:22" ht="12.75">
      <c r="A54" s="105">
        <v>22</v>
      </c>
      <c r="B54" s="106" t="s">
        <v>154</v>
      </c>
      <c r="C54" s="107" t="s">
        <v>200</v>
      </c>
      <c r="D54" s="133" t="s">
        <v>201</v>
      </c>
      <c r="E54" s="109">
        <v>2</v>
      </c>
      <c r="F54" s="108" t="s">
        <v>183</v>
      </c>
      <c r="G54" s="110">
        <v>0</v>
      </c>
      <c r="I54" s="110">
        <f>ROUND(E54*G54,2)</f>
        <v>0</v>
      </c>
      <c r="J54" s="110">
        <f t="shared" si="1"/>
        <v>0</v>
      </c>
      <c r="K54" s="111">
        <v>2.278</v>
      </c>
      <c r="L54" s="111">
        <f t="shared" si="2"/>
        <v>4.556</v>
      </c>
      <c r="O54" s="108">
        <v>20</v>
      </c>
      <c r="P54" s="108" t="s">
        <v>136</v>
      </c>
      <c r="V54" s="112" t="s">
        <v>43</v>
      </c>
    </row>
    <row r="55" spans="1:22" ht="12.75">
      <c r="A55" s="105">
        <v>23</v>
      </c>
      <c r="B55" s="106" t="s">
        <v>154</v>
      </c>
      <c r="C55" s="107" t="s">
        <v>202</v>
      </c>
      <c r="D55" s="133" t="s">
        <v>203</v>
      </c>
      <c r="E55" s="109">
        <v>2</v>
      </c>
      <c r="F55" s="108" t="s">
        <v>183</v>
      </c>
      <c r="G55" s="110">
        <v>0</v>
      </c>
      <c r="I55" s="110">
        <f>ROUND(E55*G55,2)</f>
        <v>0</v>
      </c>
      <c r="J55" s="110">
        <f t="shared" si="1"/>
        <v>0</v>
      </c>
      <c r="K55" s="111">
        <v>0.051</v>
      </c>
      <c r="L55" s="111">
        <f t="shared" si="2"/>
        <v>0.102</v>
      </c>
      <c r="O55" s="108">
        <v>20</v>
      </c>
      <c r="P55" s="108" t="s">
        <v>136</v>
      </c>
      <c r="V55" s="112" t="s">
        <v>43</v>
      </c>
    </row>
    <row r="56" spans="1:22" ht="12.75">
      <c r="A56" s="105">
        <v>24</v>
      </c>
      <c r="B56" s="106" t="s">
        <v>154</v>
      </c>
      <c r="C56" s="107" t="s">
        <v>204</v>
      </c>
      <c r="D56" s="133" t="s">
        <v>205</v>
      </c>
      <c r="E56" s="109">
        <v>2</v>
      </c>
      <c r="F56" s="108" t="s">
        <v>183</v>
      </c>
      <c r="G56" s="110">
        <v>0</v>
      </c>
      <c r="I56" s="110">
        <f>ROUND(E56*G56,2)</f>
        <v>0</v>
      </c>
      <c r="J56" s="110">
        <f t="shared" si="1"/>
        <v>0</v>
      </c>
      <c r="K56" s="111">
        <v>0.212</v>
      </c>
      <c r="L56" s="111">
        <f t="shared" si="2"/>
        <v>0.424</v>
      </c>
      <c r="O56" s="108">
        <v>20</v>
      </c>
      <c r="P56" s="108" t="s">
        <v>136</v>
      </c>
      <c r="V56" s="112" t="s">
        <v>43</v>
      </c>
    </row>
    <row r="57" spans="1:22" ht="12.75">
      <c r="A57" s="105">
        <v>25</v>
      </c>
      <c r="B57" s="106" t="s">
        <v>154</v>
      </c>
      <c r="C57" s="107" t="s">
        <v>206</v>
      </c>
      <c r="D57" s="133" t="s">
        <v>207</v>
      </c>
      <c r="E57" s="109">
        <v>2</v>
      </c>
      <c r="F57" s="108" t="s">
        <v>183</v>
      </c>
      <c r="G57" s="110">
        <v>0</v>
      </c>
      <c r="I57" s="110">
        <f>ROUND(E57*G57,2)</f>
        <v>0</v>
      </c>
      <c r="J57" s="110">
        <f t="shared" si="1"/>
        <v>0</v>
      </c>
      <c r="K57" s="111">
        <v>0.525</v>
      </c>
      <c r="L57" s="111">
        <f t="shared" si="2"/>
        <v>1.05</v>
      </c>
      <c r="O57" s="108">
        <v>20</v>
      </c>
      <c r="P57" s="108" t="s">
        <v>136</v>
      </c>
      <c r="V57" s="112" t="s">
        <v>43</v>
      </c>
    </row>
    <row r="58" spans="1:22" ht="12.75">
      <c r="A58" s="105">
        <v>26</v>
      </c>
      <c r="B58" s="106" t="s">
        <v>161</v>
      </c>
      <c r="C58" s="107" t="s">
        <v>208</v>
      </c>
      <c r="D58" s="133" t="s">
        <v>209</v>
      </c>
      <c r="E58" s="109">
        <v>3</v>
      </c>
      <c r="F58" s="108" t="s">
        <v>183</v>
      </c>
      <c r="G58" s="110">
        <v>0</v>
      </c>
      <c r="H58" s="110">
        <f>ROUND(E58*G58,2)</f>
        <v>0</v>
      </c>
      <c r="J58" s="110">
        <f t="shared" si="1"/>
        <v>0</v>
      </c>
      <c r="K58" s="111">
        <v>0.3409</v>
      </c>
      <c r="L58" s="111">
        <f t="shared" si="2"/>
        <v>1.0227</v>
      </c>
      <c r="O58" s="108">
        <v>20</v>
      </c>
      <c r="P58" s="108" t="s">
        <v>136</v>
      </c>
      <c r="V58" s="112" t="s">
        <v>50</v>
      </c>
    </row>
    <row r="59" spans="1:22" ht="12.75">
      <c r="A59" s="105">
        <v>27</v>
      </c>
      <c r="B59" s="106" t="s">
        <v>154</v>
      </c>
      <c r="C59" s="107" t="s">
        <v>210</v>
      </c>
      <c r="D59" s="133" t="s">
        <v>211</v>
      </c>
      <c r="E59" s="109">
        <v>2</v>
      </c>
      <c r="F59" s="108" t="s">
        <v>183</v>
      </c>
      <c r="G59" s="110">
        <v>0</v>
      </c>
      <c r="I59" s="110">
        <f>ROUND(E59*G59,2)</f>
        <v>0</v>
      </c>
      <c r="J59" s="110">
        <f t="shared" si="1"/>
        <v>0</v>
      </c>
      <c r="K59" s="111">
        <v>0.096</v>
      </c>
      <c r="L59" s="111">
        <f t="shared" si="2"/>
        <v>0.192</v>
      </c>
      <c r="O59" s="108">
        <v>20</v>
      </c>
      <c r="P59" s="108" t="s">
        <v>136</v>
      </c>
      <c r="V59" s="112" t="s">
        <v>43</v>
      </c>
    </row>
    <row r="60" spans="1:22" ht="12.75">
      <c r="A60" s="105">
        <v>28</v>
      </c>
      <c r="B60" s="106" t="s">
        <v>154</v>
      </c>
      <c r="C60" s="107" t="s">
        <v>212</v>
      </c>
      <c r="D60" s="133" t="s">
        <v>213</v>
      </c>
      <c r="E60" s="109">
        <v>2</v>
      </c>
      <c r="F60" s="108" t="s">
        <v>183</v>
      </c>
      <c r="G60" s="110">
        <v>0</v>
      </c>
      <c r="I60" s="110">
        <f>ROUND(E60*G60,2)</f>
        <v>0</v>
      </c>
      <c r="J60" s="110">
        <f t="shared" si="1"/>
        <v>0</v>
      </c>
      <c r="K60" s="111">
        <v>0.11</v>
      </c>
      <c r="L60" s="111">
        <f t="shared" si="2"/>
        <v>0.22</v>
      </c>
      <c r="O60" s="108">
        <v>20</v>
      </c>
      <c r="P60" s="108" t="s">
        <v>136</v>
      </c>
      <c r="V60" s="112" t="s">
        <v>43</v>
      </c>
    </row>
    <row r="61" spans="1:22" ht="12.75">
      <c r="A61" s="105">
        <v>29</v>
      </c>
      <c r="B61" s="106" t="s">
        <v>154</v>
      </c>
      <c r="C61" s="107" t="s">
        <v>214</v>
      </c>
      <c r="D61" s="133" t="s">
        <v>215</v>
      </c>
      <c r="E61" s="109">
        <v>2</v>
      </c>
      <c r="F61" s="108" t="s">
        <v>183</v>
      </c>
      <c r="G61" s="110">
        <v>0</v>
      </c>
      <c r="I61" s="110">
        <f>ROUND(E61*G61,2)</f>
        <v>0</v>
      </c>
      <c r="J61" s="110">
        <f t="shared" si="1"/>
        <v>0</v>
      </c>
      <c r="K61" s="111">
        <v>0.06</v>
      </c>
      <c r="L61" s="111">
        <f t="shared" si="2"/>
        <v>0.12</v>
      </c>
      <c r="O61" s="108">
        <v>20</v>
      </c>
      <c r="P61" s="108" t="s">
        <v>136</v>
      </c>
      <c r="V61" s="112" t="s">
        <v>43</v>
      </c>
    </row>
    <row r="62" spans="1:22" ht="12.75">
      <c r="A62" s="105">
        <v>30</v>
      </c>
      <c r="B62" s="106" t="s">
        <v>154</v>
      </c>
      <c r="C62" s="107" t="s">
        <v>216</v>
      </c>
      <c r="D62" s="133" t="s">
        <v>217</v>
      </c>
      <c r="E62" s="109">
        <v>2</v>
      </c>
      <c r="F62" s="108" t="s">
        <v>183</v>
      </c>
      <c r="G62" s="110">
        <v>0</v>
      </c>
      <c r="I62" s="110">
        <f>ROUND(E62*G62,2)</f>
        <v>0</v>
      </c>
      <c r="J62" s="110">
        <f t="shared" si="1"/>
        <v>0</v>
      </c>
      <c r="K62" s="111">
        <v>0.029</v>
      </c>
      <c r="L62" s="111">
        <f t="shared" si="2"/>
        <v>0.058</v>
      </c>
      <c r="O62" s="108">
        <v>20</v>
      </c>
      <c r="P62" s="108" t="s">
        <v>136</v>
      </c>
      <c r="V62" s="112" t="s">
        <v>43</v>
      </c>
    </row>
    <row r="63" spans="1:22" ht="12.75">
      <c r="A63" s="105">
        <v>31</v>
      </c>
      <c r="B63" s="106" t="s">
        <v>154</v>
      </c>
      <c r="C63" s="107" t="s">
        <v>218</v>
      </c>
      <c r="D63" s="133" t="s">
        <v>219</v>
      </c>
      <c r="E63" s="109">
        <v>2</v>
      </c>
      <c r="F63" s="108" t="s">
        <v>183</v>
      </c>
      <c r="G63" s="110">
        <v>0</v>
      </c>
      <c r="I63" s="110">
        <f>ROUND(E63*G63,2)</f>
        <v>0</v>
      </c>
      <c r="J63" s="110">
        <f t="shared" si="1"/>
        <v>0</v>
      </c>
      <c r="K63" s="111">
        <v>0.0035</v>
      </c>
      <c r="L63" s="111">
        <f t="shared" si="2"/>
        <v>0.007</v>
      </c>
      <c r="O63" s="108">
        <v>20</v>
      </c>
      <c r="P63" s="108" t="s">
        <v>136</v>
      </c>
      <c r="V63" s="112" t="s">
        <v>43</v>
      </c>
    </row>
    <row r="64" spans="1:22" ht="25.5">
      <c r="A64" s="105">
        <v>32</v>
      </c>
      <c r="B64" s="106" t="s">
        <v>161</v>
      </c>
      <c r="C64" s="107" t="s">
        <v>220</v>
      </c>
      <c r="D64" s="133" t="s">
        <v>221</v>
      </c>
      <c r="E64" s="109">
        <v>2</v>
      </c>
      <c r="F64" s="108" t="s">
        <v>183</v>
      </c>
      <c r="G64" s="110">
        <v>0</v>
      </c>
      <c r="H64" s="110">
        <f>ROUND(E64*G64,2)</f>
        <v>0</v>
      </c>
      <c r="J64" s="110">
        <f t="shared" si="1"/>
        <v>0</v>
      </c>
      <c r="K64" s="111">
        <v>0.00702</v>
      </c>
      <c r="L64" s="111">
        <f t="shared" si="2"/>
        <v>0.01404</v>
      </c>
      <c r="O64" s="108">
        <v>20</v>
      </c>
      <c r="P64" s="108" t="s">
        <v>136</v>
      </c>
      <c r="V64" s="112" t="s">
        <v>50</v>
      </c>
    </row>
    <row r="65" spans="1:22" ht="12.75">
      <c r="A65" s="105">
        <v>33</v>
      </c>
      <c r="B65" s="106" t="s">
        <v>154</v>
      </c>
      <c r="C65" s="107" t="s">
        <v>222</v>
      </c>
      <c r="D65" s="133" t="s">
        <v>223</v>
      </c>
      <c r="E65" s="109">
        <v>2</v>
      </c>
      <c r="F65" s="108" t="s">
        <v>183</v>
      </c>
      <c r="G65" s="110">
        <v>0</v>
      </c>
      <c r="I65" s="110">
        <f>ROUND(E65*G65,2)</f>
        <v>0</v>
      </c>
      <c r="J65" s="110">
        <f t="shared" si="1"/>
        <v>0</v>
      </c>
      <c r="K65" s="111">
        <v>0.158</v>
      </c>
      <c r="L65" s="111">
        <f t="shared" si="2"/>
        <v>0.316</v>
      </c>
      <c r="O65" s="108">
        <v>20</v>
      </c>
      <c r="P65" s="108" t="s">
        <v>136</v>
      </c>
      <c r="V65" s="112" t="s">
        <v>43</v>
      </c>
    </row>
    <row r="66" spans="4:14" ht="12.75">
      <c r="D66" s="152" t="s">
        <v>224</v>
      </c>
      <c r="E66" s="153">
        <f>J66</f>
        <v>0</v>
      </c>
      <c r="H66" s="153">
        <f>SUM(H36:H65)</f>
        <v>0</v>
      </c>
      <c r="I66" s="153">
        <f>SUM(I36:I65)</f>
        <v>0</v>
      </c>
      <c r="J66" s="153">
        <f>SUM(J36:J65)</f>
        <v>0</v>
      </c>
      <c r="L66" s="154">
        <f>SUM(L36:L65)</f>
        <v>12.3190929</v>
      </c>
      <c r="N66" s="155">
        <f>SUM(N36:N65)</f>
        <v>0</v>
      </c>
    </row>
    <row r="68" ht="12.75">
      <c r="B68" s="107" t="s">
        <v>225</v>
      </c>
    </row>
    <row r="69" spans="1:22" ht="12.75">
      <c r="A69" s="105">
        <v>34</v>
      </c>
      <c r="B69" s="106" t="s">
        <v>226</v>
      </c>
      <c r="C69" s="107" t="s">
        <v>227</v>
      </c>
      <c r="D69" s="133" t="s">
        <v>228</v>
      </c>
      <c r="E69" s="109">
        <v>1</v>
      </c>
      <c r="F69" s="108" t="s">
        <v>135</v>
      </c>
      <c r="G69" s="110">
        <v>0</v>
      </c>
      <c r="H69" s="110">
        <f>ROUND(E69*G69,2)</f>
        <v>0</v>
      </c>
      <c r="J69" s="110">
        <f>ROUND(E69*G69,2)</f>
        <v>0</v>
      </c>
      <c r="K69" s="111">
        <v>2.71749</v>
      </c>
      <c r="L69" s="111">
        <f>E69*K69</f>
        <v>2.71749</v>
      </c>
      <c r="O69" s="108">
        <v>20</v>
      </c>
      <c r="P69" s="108" t="s">
        <v>136</v>
      </c>
      <c r="V69" s="112" t="s">
        <v>50</v>
      </c>
    </row>
    <row r="70" spans="1:22" ht="25.5">
      <c r="A70" s="105">
        <v>35</v>
      </c>
      <c r="B70" s="106" t="s">
        <v>161</v>
      </c>
      <c r="C70" s="107" t="s">
        <v>229</v>
      </c>
      <c r="D70" s="133" t="s">
        <v>230</v>
      </c>
      <c r="E70" s="109">
        <v>28.196</v>
      </c>
      <c r="F70" s="108" t="s">
        <v>157</v>
      </c>
      <c r="G70" s="110">
        <v>0</v>
      </c>
      <c r="H70" s="110">
        <f>ROUND(E70*G70,2)</f>
        <v>0</v>
      </c>
      <c r="J70" s="110">
        <f>ROUND(E70*G70,2)</f>
        <v>0</v>
      </c>
      <c r="O70" s="108">
        <v>20</v>
      </c>
      <c r="P70" s="108" t="s">
        <v>136</v>
      </c>
      <c r="V70" s="112" t="s">
        <v>50</v>
      </c>
    </row>
    <row r="71" spans="4:14" ht="12.75">
      <c r="D71" s="152" t="s">
        <v>231</v>
      </c>
      <c r="E71" s="153">
        <f>J71</f>
        <v>0</v>
      </c>
      <c r="H71" s="153">
        <f>SUM(H68:H70)</f>
        <v>0</v>
      </c>
      <c r="I71" s="153">
        <f>SUM(I68:I70)</f>
        <v>0</v>
      </c>
      <c r="J71" s="153">
        <f>SUM(J68:J70)</f>
        <v>0</v>
      </c>
      <c r="L71" s="154">
        <f>SUM(L68:L70)</f>
        <v>2.71749</v>
      </c>
      <c r="N71" s="155">
        <f>SUM(N68:N70)</f>
        <v>0</v>
      </c>
    </row>
    <row r="73" spans="4:14" ht="12.75">
      <c r="D73" s="152" t="s">
        <v>232</v>
      </c>
      <c r="E73" s="153">
        <f>J73</f>
        <v>0</v>
      </c>
      <c r="H73" s="153">
        <f>+H29+H34+H66+H71</f>
        <v>0</v>
      </c>
      <c r="I73" s="153">
        <f>+I29+I34+I66+I71</f>
        <v>0</v>
      </c>
      <c r="J73" s="153">
        <f>+J29+J34+J66+J71</f>
        <v>0</v>
      </c>
      <c r="L73" s="154">
        <f>+L29+L34+L66+L71</f>
        <v>28.1963421</v>
      </c>
      <c r="N73" s="155">
        <f>+N29+N34+N66+N71</f>
        <v>0</v>
      </c>
    </row>
    <row r="75" spans="4:14" ht="12.75">
      <c r="D75" s="156" t="s">
        <v>233</v>
      </c>
      <c r="E75" s="153">
        <f>J75</f>
        <v>0</v>
      </c>
      <c r="H75" s="153">
        <f>+H73</f>
        <v>0</v>
      </c>
      <c r="I75" s="153">
        <f>+I73</f>
        <v>0</v>
      </c>
      <c r="J75" s="153">
        <f>+J73</f>
        <v>0</v>
      </c>
      <c r="L75" s="154">
        <f>+L73</f>
        <v>28.1963421</v>
      </c>
      <c r="N75" s="155">
        <f>+N73</f>
        <v>0</v>
      </c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Narrow,Obyčejné"&amp;8Strana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showGridLines="0" zoomScalePageLayoutView="0" workbookViewId="0" topLeftCell="A1">
      <selection activeCell="B16" sqref="B16"/>
    </sheetView>
  </sheetViews>
  <sheetFormatPr defaultColWidth="9.140625" defaultRowHeight="12.75"/>
  <cols>
    <col min="1" max="1" width="15.7109375" style="97" customWidth="1"/>
    <col min="2" max="3" width="45.7109375" style="97" customWidth="1"/>
    <col min="4" max="4" width="11.28125" style="98" customWidth="1"/>
    <col min="5" max="16384" width="9.140625" style="1" customWidth="1"/>
  </cols>
  <sheetData>
    <row r="1" spans="1:4" ht="12.75">
      <c r="A1" s="91" t="s">
        <v>108</v>
      </c>
      <c r="B1" s="92"/>
      <c r="C1" s="92"/>
      <c r="D1" s="93" t="s">
        <v>59</v>
      </c>
    </row>
    <row r="2" spans="1:4" ht="12.75">
      <c r="A2" s="91" t="s">
        <v>110</v>
      </c>
      <c r="B2" s="92"/>
      <c r="C2" s="92"/>
      <c r="D2" s="93" t="s">
        <v>111</v>
      </c>
    </row>
    <row r="3" spans="1:4" ht="12.75">
      <c r="A3" s="91" t="s">
        <v>61</v>
      </c>
      <c r="B3" s="92"/>
      <c r="C3" s="92"/>
      <c r="D3" s="93" t="s">
        <v>235</v>
      </c>
    </row>
    <row r="4" spans="1:4" ht="12.75">
      <c r="A4" s="92"/>
      <c r="B4" s="92"/>
      <c r="C4" s="92"/>
      <c r="D4" s="92"/>
    </row>
    <row r="5" spans="1:4" ht="12.75">
      <c r="A5" s="91" t="s">
        <v>112</v>
      </c>
      <c r="B5" s="92"/>
      <c r="C5" s="92"/>
      <c r="D5" s="92"/>
    </row>
    <row r="6" spans="1:4" ht="12.75">
      <c r="A6" s="91" t="s">
        <v>113</v>
      </c>
      <c r="B6" s="92"/>
      <c r="C6" s="92"/>
      <c r="D6" s="92"/>
    </row>
    <row r="7" spans="1:4" ht="12.75">
      <c r="A7" s="91"/>
      <c r="B7" s="92"/>
      <c r="C7" s="92"/>
      <c r="D7" s="92"/>
    </row>
    <row r="8" spans="1:4" ht="12.75">
      <c r="A8" s="1" t="s">
        <v>114</v>
      </c>
      <c r="B8" s="94"/>
      <c r="C8" s="95"/>
      <c r="D8" s="96"/>
    </row>
    <row r="9" spans="1:6" ht="12.75">
      <c r="A9" s="117" t="s">
        <v>104</v>
      </c>
      <c r="B9" s="117" t="s">
        <v>105</v>
      </c>
      <c r="C9" s="117" t="s">
        <v>106</v>
      </c>
      <c r="D9" s="118" t="s">
        <v>107</v>
      </c>
      <c r="F9" s="1" t="s">
        <v>234</v>
      </c>
    </row>
    <row r="10" spans="1:4" ht="12.75">
      <c r="A10" s="119"/>
      <c r="B10" s="119"/>
      <c r="C10" s="120"/>
      <c r="D10" s="121"/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landscape" paperSize="9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xx</cp:lastModifiedBy>
  <cp:lastPrinted>2020-03-11T09:13:59Z</cp:lastPrinted>
  <dcterms:created xsi:type="dcterms:W3CDTF">1999-04-06T07:39:42Z</dcterms:created>
  <dcterms:modified xsi:type="dcterms:W3CDTF">2020-03-11T15:03:42Z</dcterms:modified>
  <cp:category/>
  <cp:version/>
  <cp:contentType/>
  <cp:contentStatus/>
</cp:coreProperties>
</file>